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tya\Desktop\"/>
    </mc:Choice>
  </mc:AlternateContent>
  <bookViews>
    <workbookView xWindow="-120" yWindow="-120" windowWidth="29040" windowHeight="17640" tabRatio="751" firstSheet="3" activeTab="5"/>
  </bookViews>
  <sheets>
    <sheet name="EXE1-Introduction" sheetId="12" r:id="rId1"/>
    <sheet name="EXE1 AKL S1" sheetId="10" r:id="rId2"/>
    <sheet name="EXE2 AKL S2" sheetId="13" r:id="rId3"/>
    <sheet name="EXE3 AKL S3" sheetId="14" r:id="rId4"/>
    <sheet name="EXE2 AKL " sheetId="16" r:id="rId5"/>
    <sheet name="ROAD PASS" sheetId="3" r:id="rId6"/>
    <sheet name="TRANSPORT" sheetId="1" state="hidden" r:id="rId7"/>
    <sheet name="ROAD FREIGHT" sheetId="8" state="hidden" r:id="rId8"/>
    <sheet name="TOTAL ROAD" sheetId="9" state="hidden" r:id="rId9"/>
    <sheet name="OTHER PASS" sheetId="4" state="hidden" r:id="rId10"/>
    <sheet name="OTHER FREIGHT" sheetId="5" state="hidden" r:id="rId11"/>
    <sheet name="TOTAL RAIL" sheetId="6" state="hidden" r:id="rId12"/>
    <sheet name="Sheet2" sheetId="2" state="hidden" r:id="rId13"/>
    <sheet name="Sheet1" sheetId="7" state="hidden" r:id="rId14"/>
  </sheets>
  <externalReferences>
    <externalReference r:id="rId15"/>
    <externalReference r:id="rId16"/>
    <externalReference r:id="rId17"/>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LangChoice">'EXE2 AKL '!$I$1</definedName>
    <definedName name="latest_year" localSheetId="4">'[1]MACRO ECONOMIC DATA'!$D$133</definedName>
    <definedName name="latest_year">'[2]MACRO ECONOMIC DATA'!$D$144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1" i="16" l="1"/>
  <c r="Z194" i="3" l="1"/>
  <c r="Y194" i="3"/>
  <c r="Z186" i="3"/>
  <c r="Y186" i="3"/>
  <c r="Z171" i="3"/>
  <c r="Y171" i="3"/>
  <c r="Z194" i="14"/>
  <c r="Y194" i="14"/>
  <c r="Z186" i="14"/>
  <c r="Y186" i="14"/>
  <c r="Z171" i="14"/>
  <c r="Y171" i="14"/>
  <c r="L11" i="7" l="1"/>
  <c r="J11" i="7"/>
  <c r="E11" i="7"/>
  <c r="E10" i="7"/>
  <c r="E9" i="7"/>
  <c r="E8" i="7"/>
  <c r="E7" i="7"/>
  <c r="E6" i="7"/>
  <c r="E5" i="7"/>
  <c r="E4" i="7"/>
  <c r="I3" i="7"/>
  <c r="E3" i="7"/>
  <c r="J2" i="7"/>
  <c r="E2" i="7"/>
  <c r="R27" i="6"/>
  <c r="Q27" i="6"/>
  <c r="P27" i="6"/>
  <c r="O27" i="6"/>
  <c r="N27" i="6"/>
  <c r="M27" i="6"/>
  <c r="L27" i="6"/>
  <c r="K27" i="6"/>
  <c r="J27" i="6"/>
  <c r="I27" i="6"/>
  <c r="H27" i="6"/>
  <c r="R10" i="6"/>
  <c r="Q10" i="6"/>
  <c r="P10" i="6"/>
  <c r="O10" i="6"/>
  <c r="N10" i="6"/>
  <c r="M10" i="6"/>
  <c r="L10" i="6"/>
  <c r="K10" i="6"/>
  <c r="J10" i="6"/>
  <c r="I10" i="6"/>
  <c r="H10" i="6"/>
  <c r="R9" i="6"/>
  <c r="Q9" i="6"/>
  <c r="P9" i="6"/>
  <c r="O9" i="6"/>
  <c r="N9" i="6"/>
  <c r="M9" i="6"/>
  <c r="L9" i="6"/>
  <c r="K9" i="6"/>
  <c r="J9" i="6"/>
  <c r="I9" i="6"/>
  <c r="H9" i="6"/>
  <c r="R8" i="6"/>
  <c r="Q8" i="6"/>
  <c r="P8" i="6"/>
  <c r="O8" i="6"/>
  <c r="N8" i="6"/>
  <c r="M8" i="6"/>
  <c r="L8" i="6"/>
  <c r="K8" i="6"/>
  <c r="J8" i="6"/>
  <c r="I8" i="6"/>
  <c r="H8" i="6"/>
  <c r="R7" i="6"/>
  <c r="Q7" i="6"/>
  <c r="P7" i="6"/>
  <c r="O7" i="6"/>
  <c r="N7" i="6"/>
  <c r="M7" i="6"/>
  <c r="L7" i="6"/>
  <c r="K7" i="6"/>
  <c r="J7" i="6"/>
  <c r="I7" i="6"/>
  <c r="H7" i="6"/>
  <c r="R6" i="6"/>
  <c r="Q6" i="6"/>
  <c r="P6" i="6"/>
  <c r="O6" i="6"/>
  <c r="N6" i="6"/>
  <c r="M6" i="6"/>
  <c r="L6" i="6"/>
  <c r="K6" i="6"/>
  <c r="J6" i="6"/>
  <c r="I6" i="6"/>
  <c r="H6" i="6"/>
  <c r="R199" i="5"/>
  <c r="Q199" i="5"/>
  <c r="P199" i="5"/>
  <c r="O199" i="5"/>
  <c r="N199" i="5"/>
  <c r="M199" i="5"/>
  <c r="L199" i="5"/>
  <c r="K199" i="5"/>
  <c r="J199" i="5"/>
  <c r="I199" i="5"/>
  <c r="H199" i="5"/>
  <c r="R198" i="5"/>
  <c r="Q198" i="5"/>
  <c r="P198" i="5"/>
  <c r="O198" i="5"/>
  <c r="N198" i="5"/>
  <c r="M198" i="5"/>
  <c r="L198" i="5"/>
  <c r="K198" i="5"/>
  <c r="J198" i="5"/>
  <c r="I198" i="5"/>
  <c r="H198" i="5"/>
  <c r="R197" i="5"/>
  <c r="Q197" i="5"/>
  <c r="P197" i="5"/>
  <c r="O197" i="5"/>
  <c r="N197" i="5"/>
  <c r="M197" i="5"/>
  <c r="L197" i="5"/>
  <c r="K197" i="5"/>
  <c r="J197" i="5"/>
  <c r="I197" i="5"/>
  <c r="H197" i="5"/>
  <c r="R196" i="5"/>
  <c r="Q196" i="5"/>
  <c r="P196" i="5"/>
  <c r="O196" i="5"/>
  <c r="N196" i="5"/>
  <c r="M196" i="5"/>
  <c r="L196" i="5"/>
  <c r="K196" i="5"/>
  <c r="J196" i="5"/>
  <c r="I196" i="5"/>
  <c r="H196" i="5"/>
  <c r="AF173" i="5"/>
  <c r="AE173" i="5"/>
  <c r="AD173" i="5"/>
  <c r="AC173" i="5"/>
  <c r="AB173" i="5"/>
  <c r="AA173" i="5"/>
  <c r="Z173" i="5"/>
  <c r="Y173" i="5"/>
  <c r="X173" i="5"/>
  <c r="W173" i="5"/>
  <c r="AO172" i="5"/>
  <c r="AN172" i="5"/>
  <c r="AM172" i="5"/>
  <c r="AL172" i="5"/>
  <c r="AK172" i="5"/>
  <c r="AJ172" i="5"/>
  <c r="AI172" i="5"/>
  <c r="AH172" i="5"/>
  <c r="AG172" i="5"/>
  <c r="AF172" i="5"/>
  <c r="AE172" i="5"/>
  <c r="R172" i="5"/>
  <c r="Q172" i="5"/>
  <c r="P172" i="5"/>
  <c r="O172" i="5"/>
  <c r="N172" i="5"/>
  <c r="M172" i="5"/>
  <c r="L172" i="5"/>
  <c r="K172" i="5"/>
  <c r="J172" i="5"/>
  <c r="I172" i="5"/>
  <c r="H172" i="5"/>
  <c r="AO171" i="5"/>
  <c r="AN171" i="5"/>
  <c r="AM171" i="5"/>
  <c r="AL171" i="5"/>
  <c r="AK171" i="5"/>
  <c r="AJ171" i="5"/>
  <c r="AI171" i="5"/>
  <c r="AH171" i="5"/>
  <c r="AG171" i="5"/>
  <c r="AF171" i="5"/>
  <c r="AE171" i="5"/>
  <c r="R171" i="5"/>
  <c r="Q171" i="5"/>
  <c r="P171" i="5"/>
  <c r="O171" i="5"/>
  <c r="N171" i="5"/>
  <c r="M171" i="5"/>
  <c r="L171" i="5"/>
  <c r="K171" i="5"/>
  <c r="J171" i="5"/>
  <c r="I171" i="5"/>
  <c r="H171" i="5"/>
  <c r="AO170" i="5"/>
  <c r="AN170" i="5"/>
  <c r="AM170" i="5"/>
  <c r="AL170" i="5"/>
  <c r="AK170" i="5"/>
  <c r="AJ170" i="5"/>
  <c r="AI170" i="5"/>
  <c r="AH170" i="5"/>
  <c r="AG170" i="5"/>
  <c r="AF170" i="5"/>
  <c r="AE170" i="5"/>
  <c r="R170" i="5"/>
  <c r="Q170" i="5"/>
  <c r="P170" i="5"/>
  <c r="O170" i="5"/>
  <c r="N170" i="5"/>
  <c r="M170" i="5"/>
  <c r="L170" i="5"/>
  <c r="K170" i="5"/>
  <c r="J170" i="5"/>
  <c r="I170" i="5"/>
  <c r="H170" i="5"/>
  <c r="AO169" i="5"/>
  <c r="AN169" i="5"/>
  <c r="AM169" i="5"/>
  <c r="AL169" i="5"/>
  <c r="AK169" i="5"/>
  <c r="AJ169" i="5"/>
  <c r="AI169" i="5"/>
  <c r="AH169" i="5"/>
  <c r="AG169" i="5"/>
  <c r="AF169" i="5"/>
  <c r="AE169" i="5"/>
  <c r="R169" i="5"/>
  <c r="Q169" i="5"/>
  <c r="P169" i="5"/>
  <c r="O169" i="5"/>
  <c r="N169" i="5"/>
  <c r="M169" i="5"/>
  <c r="L169" i="5"/>
  <c r="K169" i="5"/>
  <c r="J169" i="5"/>
  <c r="I169" i="5"/>
  <c r="H169" i="5"/>
  <c r="AO168" i="5"/>
  <c r="AN168" i="5"/>
  <c r="AM168" i="5"/>
  <c r="AL168" i="5"/>
  <c r="AK168" i="5"/>
  <c r="AJ168" i="5"/>
  <c r="AI168" i="5"/>
  <c r="AH168" i="5"/>
  <c r="AG168" i="5"/>
  <c r="AF168" i="5"/>
  <c r="AE168" i="5"/>
  <c r="AE156" i="5"/>
  <c r="AE155" i="5"/>
  <c r="AE154" i="5"/>
  <c r="AE153" i="5"/>
  <c r="AE152" i="5"/>
  <c r="AE151" i="5"/>
  <c r="AE150" i="5"/>
  <c r="AE149" i="5"/>
  <c r="AE148" i="5"/>
  <c r="AE147" i="5"/>
  <c r="AE146" i="5"/>
  <c r="AO145" i="5"/>
  <c r="AN145" i="5"/>
  <c r="AM145" i="5"/>
  <c r="AL145" i="5"/>
  <c r="AK145" i="5"/>
  <c r="AJ145" i="5"/>
  <c r="AI145" i="5"/>
  <c r="AH145" i="5"/>
  <c r="AG145" i="5"/>
  <c r="AF145" i="5"/>
  <c r="AE145" i="5"/>
  <c r="AO144" i="5"/>
  <c r="AN144" i="5"/>
  <c r="AM144" i="5"/>
  <c r="AL144" i="5"/>
  <c r="AK144" i="5"/>
  <c r="AJ144" i="5"/>
  <c r="AI144" i="5"/>
  <c r="AH144" i="5"/>
  <c r="AG144" i="5"/>
  <c r="AF144" i="5"/>
  <c r="AE144" i="5"/>
  <c r="R144" i="5"/>
  <c r="Q144" i="5"/>
  <c r="P144" i="5"/>
  <c r="O144" i="5"/>
  <c r="N144" i="5"/>
  <c r="M144" i="5"/>
  <c r="L144" i="5"/>
  <c r="K144" i="5"/>
  <c r="J144" i="5"/>
  <c r="I144" i="5"/>
  <c r="H144" i="5"/>
  <c r="AO143" i="5"/>
  <c r="AN143" i="5"/>
  <c r="AM143" i="5"/>
  <c r="AL143" i="5"/>
  <c r="AK143" i="5"/>
  <c r="AJ143" i="5"/>
  <c r="AI143" i="5"/>
  <c r="AH143" i="5"/>
  <c r="AG143" i="5"/>
  <c r="AF143" i="5"/>
  <c r="AE143" i="5"/>
  <c r="AO142" i="5"/>
  <c r="AN142" i="5"/>
  <c r="AM142" i="5"/>
  <c r="AL142" i="5"/>
  <c r="AK142" i="5"/>
  <c r="AJ142" i="5"/>
  <c r="AI142" i="5"/>
  <c r="AH142" i="5"/>
  <c r="AG142" i="5"/>
  <c r="AF142" i="5"/>
  <c r="AE142" i="5"/>
  <c r="Q117" i="5"/>
  <c r="P117" i="5"/>
  <c r="O117" i="5"/>
  <c r="N117" i="5"/>
  <c r="M117" i="5"/>
  <c r="L117" i="5"/>
  <c r="K117" i="5"/>
  <c r="J117" i="5"/>
  <c r="I117" i="5"/>
  <c r="H117" i="5"/>
  <c r="Q116" i="5"/>
  <c r="P116" i="5"/>
  <c r="O116" i="5"/>
  <c r="N116" i="5"/>
  <c r="M116" i="5"/>
  <c r="L116" i="5"/>
  <c r="K116" i="5"/>
  <c r="J116" i="5"/>
  <c r="I116" i="5"/>
  <c r="H116" i="5"/>
  <c r="Q114" i="5"/>
  <c r="P114" i="5"/>
  <c r="O114" i="5"/>
  <c r="N114" i="5"/>
  <c r="M114" i="5"/>
  <c r="L114" i="5"/>
  <c r="K114" i="5"/>
  <c r="J114" i="5"/>
  <c r="I114" i="5"/>
  <c r="H114" i="5"/>
  <c r="Q89" i="5"/>
  <c r="P89" i="5"/>
  <c r="O89" i="5"/>
  <c r="N89" i="5"/>
  <c r="M89" i="5"/>
  <c r="L89" i="5"/>
  <c r="K89" i="5"/>
  <c r="J89" i="5"/>
  <c r="I89" i="5"/>
  <c r="H89" i="5"/>
  <c r="R61" i="5"/>
  <c r="Q61" i="5"/>
  <c r="P61" i="5"/>
  <c r="O61" i="5"/>
  <c r="N61" i="5"/>
  <c r="M61" i="5"/>
  <c r="L61" i="5"/>
  <c r="K61" i="5"/>
  <c r="J61" i="5"/>
  <c r="I61" i="5"/>
  <c r="H61" i="5"/>
  <c r="R60" i="5"/>
  <c r="Q60" i="5"/>
  <c r="P60" i="5"/>
  <c r="O60" i="5"/>
  <c r="N60" i="5"/>
  <c r="M60" i="5"/>
  <c r="L60" i="5"/>
  <c r="K60" i="5"/>
  <c r="J60" i="5"/>
  <c r="I60" i="5"/>
  <c r="H60" i="5"/>
  <c r="R58" i="5"/>
  <c r="Q58" i="5"/>
  <c r="P58" i="5"/>
  <c r="O58" i="5"/>
  <c r="N58" i="5"/>
  <c r="M58" i="5"/>
  <c r="L58" i="5"/>
  <c r="K58" i="5"/>
  <c r="J58" i="5"/>
  <c r="I58" i="5"/>
  <c r="H58" i="5"/>
  <c r="AM8" i="5"/>
  <c r="AL8" i="5"/>
  <c r="AK8" i="5"/>
  <c r="AJ8" i="5"/>
  <c r="AI8" i="5"/>
  <c r="AH8" i="5"/>
  <c r="AG8" i="5"/>
  <c r="AF8" i="5"/>
  <c r="AE8" i="5"/>
  <c r="AD8" i="5"/>
  <c r="AC8" i="5"/>
  <c r="R8" i="5"/>
  <c r="Q8" i="5"/>
  <c r="P8" i="5"/>
  <c r="O8" i="5"/>
  <c r="N8" i="5"/>
  <c r="M8" i="5"/>
  <c r="L8" i="5"/>
  <c r="K8" i="5"/>
  <c r="J8" i="5"/>
  <c r="I8" i="5"/>
  <c r="H8" i="5"/>
  <c r="AM7" i="5"/>
  <c r="AL7" i="5"/>
  <c r="AK7" i="5"/>
  <c r="AJ7" i="5"/>
  <c r="AI7" i="5"/>
  <c r="AH7" i="5"/>
  <c r="AG7" i="5"/>
  <c r="AF7" i="5"/>
  <c r="AE7" i="5"/>
  <c r="AD7" i="5"/>
  <c r="AC7" i="5"/>
  <c r="R7" i="5"/>
  <c r="Q7" i="5"/>
  <c r="P7" i="5"/>
  <c r="O7" i="5"/>
  <c r="N7" i="5"/>
  <c r="M7" i="5"/>
  <c r="L7" i="5"/>
  <c r="K7" i="5"/>
  <c r="J7" i="5"/>
  <c r="I7" i="5"/>
  <c r="H7" i="5"/>
  <c r="R188" i="4"/>
  <c r="Q188" i="4"/>
  <c r="P188" i="4"/>
  <c r="O188" i="4"/>
  <c r="N188" i="4"/>
  <c r="M188" i="4"/>
  <c r="L188" i="4"/>
  <c r="K188" i="4"/>
  <c r="J188" i="4"/>
  <c r="I188" i="4"/>
  <c r="H188" i="4"/>
  <c r="R187" i="4"/>
  <c r="Q187" i="4"/>
  <c r="P187" i="4"/>
  <c r="O187" i="4"/>
  <c r="N187" i="4"/>
  <c r="M187" i="4"/>
  <c r="L187" i="4"/>
  <c r="K187" i="4"/>
  <c r="J187" i="4"/>
  <c r="I187" i="4"/>
  <c r="H187" i="4"/>
  <c r="R186" i="4"/>
  <c r="Q186" i="4"/>
  <c r="P186" i="4"/>
  <c r="O186" i="4"/>
  <c r="N186" i="4"/>
  <c r="M186" i="4"/>
  <c r="L186" i="4"/>
  <c r="K186" i="4"/>
  <c r="J186" i="4"/>
  <c r="I186" i="4"/>
  <c r="H186" i="4"/>
  <c r="R185" i="4"/>
  <c r="Q185" i="4"/>
  <c r="P185" i="4"/>
  <c r="O185" i="4"/>
  <c r="N185" i="4"/>
  <c r="M185" i="4"/>
  <c r="L185" i="4"/>
  <c r="K185" i="4"/>
  <c r="J185" i="4"/>
  <c r="I185" i="4"/>
  <c r="H185" i="4"/>
  <c r="R171" i="4"/>
  <c r="Q171" i="4"/>
  <c r="P171" i="4"/>
  <c r="O171" i="4"/>
  <c r="N171" i="4"/>
  <c r="M171" i="4"/>
  <c r="L171" i="4"/>
  <c r="K171" i="4"/>
  <c r="J171" i="4"/>
  <c r="I171" i="4"/>
  <c r="H171" i="4"/>
  <c r="R170" i="4"/>
  <c r="Q170" i="4"/>
  <c r="P170" i="4"/>
  <c r="O170" i="4"/>
  <c r="N170" i="4"/>
  <c r="M170" i="4"/>
  <c r="L170" i="4"/>
  <c r="K170" i="4"/>
  <c r="J170" i="4"/>
  <c r="I170" i="4"/>
  <c r="H170" i="4"/>
  <c r="R169" i="4"/>
  <c r="Q169" i="4"/>
  <c r="P169" i="4"/>
  <c r="O169" i="4"/>
  <c r="N169" i="4"/>
  <c r="M169" i="4"/>
  <c r="L169" i="4"/>
  <c r="K169" i="4"/>
  <c r="J169" i="4"/>
  <c r="I169" i="4"/>
  <c r="H169" i="4"/>
  <c r="R168" i="4"/>
  <c r="Q168" i="4"/>
  <c r="P168" i="4"/>
  <c r="O168" i="4"/>
  <c r="N168" i="4"/>
  <c r="M168" i="4"/>
  <c r="L168" i="4"/>
  <c r="K168" i="4"/>
  <c r="J168" i="4"/>
  <c r="I168" i="4"/>
  <c r="H168" i="4"/>
  <c r="R167" i="4"/>
  <c r="Q167" i="4"/>
  <c r="P167" i="4"/>
  <c r="O167" i="4"/>
  <c r="N167" i="4"/>
  <c r="M167" i="4"/>
  <c r="L167" i="4"/>
  <c r="K167" i="4"/>
  <c r="J167" i="4"/>
  <c r="I167" i="4"/>
  <c r="H167" i="4"/>
  <c r="R143" i="4"/>
  <c r="Q143" i="4"/>
  <c r="P143" i="4"/>
  <c r="O143" i="4"/>
  <c r="N143" i="4"/>
  <c r="M143" i="4"/>
  <c r="L143" i="4"/>
  <c r="K143" i="4"/>
  <c r="J143" i="4"/>
  <c r="I143" i="4"/>
  <c r="H143" i="4"/>
  <c r="R116" i="4"/>
  <c r="Q116" i="4"/>
  <c r="P116" i="4"/>
  <c r="O116" i="4"/>
  <c r="N116" i="4"/>
  <c r="M116" i="4"/>
  <c r="L116" i="4"/>
  <c r="K116" i="4"/>
  <c r="J116" i="4"/>
  <c r="I116" i="4"/>
  <c r="H116" i="4"/>
  <c r="R115" i="4"/>
  <c r="Q115" i="4"/>
  <c r="P115" i="4"/>
  <c r="O115" i="4"/>
  <c r="N115" i="4"/>
  <c r="M115" i="4"/>
  <c r="L115" i="4"/>
  <c r="K115" i="4"/>
  <c r="J115" i="4"/>
  <c r="I115" i="4"/>
  <c r="H115" i="4"/>
  <c r="AH113" i="4"/>
  <c r="AG113" i="4"/>
  <c r="AF113" i="4"/>
  <c r="AE113" i="4"/>
  <c r="AD113" i="4"/>
  <c r="AC113" i="4"/>
  <c r="AB113" i="4"/>
  <c r="AA113" i="4"/>
  <c r="Z113" i="4"/>
  <c r="Y113" i="4"/>
  <c r="X113" i="4"/>
  <c r="R61" i="4"/>
  <c r="Q61" i="4"/>
  <c r="P61" i="4"/>
  <c r="O61" i="4"/>
  <c r="N61" i="4"/>
  <c r="M61" i="4"/>
  <c r="L61" i="4"/>
  <c r="K61" i="4"/>
  <c r="J61" i="4"/>
  <c r="I61" i="4"/>
  <c r="H61" i="4"/>
  <c r="R60" i="4"/>
  <c r="Q60" i="4"/>
  <c r="P60" i="4"/>
  <c r="O60" i="4"/>
  <c r="N60" i="4"/>
  <c r="M60" i="4"/>
  <c r="L60" i="4"/>
  <c r="K60" i="4"/>
  <c r="J60" i="4"/>
  <c r="I60" i="4"/>
  <c r="H60" i="4"/>
  <c r="S34" i="4"/>
  <c r="S33" i="4"/>
  <c r="R8" i="4"/>
  <c r="Q8" i="4"/>
  <c r="P8" i="4"/>
  <c r="O8" i="4"/>
  <c r="N8" i="4"/>
  <c r="M8" i="4"/>
  <c r="L8" i="4"/>
  <c r="K8" i="4"/>
  <c r="J8" i="4"/>
  <c r="I8" i="4"/>
  <c r="H8" i="4"/>
  <c r="AM7" i="4"/>
  <c r="AL7" i="4"/>
  <c r="AK7" i="4"/>
  <c r="AJ7" i="4"/>
  <c r="AI7" i="4"/>
  <c r="AH7" i="4"/>
  <c r="AG7" i="4"/>
  <c r="AF7" i="4"/>
  <c r="AE7" i="4"/>
  <c r="AD7" i="4"/>
  <c r="AC7" i="4"/>
  <c r="R7" i="4"/>
  <c r="Q7" i="4"/>
  <c r="P7" i="4"/>
  <c r="O7" i="4"/>
  <c r="N7" i="4"/>
  <c r="M7" i="4"/>
  <c r="L7" i="4"/>
  <c r="K7" i="4"/>
  <c r="J7" i="4"/>
  <c r="I7" i="4"/>
  <c r="H7" i="4"/>
  <c r="R5" i="4"/>
  <c r="Q5" i="4"/>
  <c r="P5" i="4"/>
  <c r="O5" i="4"/>
  <c r="N5" i="4"/>
  <c r="M5" i="4"/>
  <c r="L5" i="4"/>
  <c r="K5" i="4"/>
  <c r="J5" i="4"/>
  <c r="I5" i="4"/>
  <c r="H5" i="4"/>
  <c r="R40" i="9"/>
  <c r="R39" i="9"/>
  <c r="R38" i="9"/>
  <c r="R37" i="9"/>
  <c r="R36" i="9"/>
  <c r="R35" i="9"/>
  <c r="R34" i="9"/>
  <c r="R29" i="9"/>
  <c r="R28" i="9"/>
  <c r="R27" i="9"/>
  <c r="R26" i="9"/>
  <c r="R25" i="9"/>
  <c r="R24" i="9"/>
  <c r="R23" i="9"/>
  <c r="Q21" i="9"/>
  <c r="P21" i="9"/>
  <c r="O21" i="9"/>
  <c r="N21" i="9"/>
  <c r="M21" i="9"/>
  <c r="L21" i="9"/>
  <c r="K21" i="9"/>
  <c r="J21" i="9"/>
  <c r="I21" i="9"/>
  <c r="H21" i="9"/>
  <c r="R17" i="9"/>
  <c r="Q17" i="9"/>
  <c r="P17" i="9"/>
  <c r="O17" i="9"/>
  <c r="N17" i="9"/>
  <c r="M17" i="9"/>
  <c r="L17" i="9"/>
  <c r="K17" i="9"/>
  <c r="J17" i="9"/>
  <c r="I17" i="9"/>
  <c r="H17" i="9"/>
  <c r="R16" i="9"/>
  <c r="Q16" i="9"/>
  <c r="P16" i="9"/>
  <c r="O16" i="9"/>
  <c r="N16" i="9"/>
  <c r="M16" i="9"/>
  <c r="L16" i="9"/>
  <c r="K16" i="9"/>
  <c r="J16" i="9"/>
  <c r="I16" i="9"/>
  <c r="H16" i="9"/>
  <c r="R15" i="9"/>
  <c r="Q15" i="9"/>
  <c r="P15" i="9"/>
  <c r="O15" i="9"/>
  <c r="N15" i="9"/>
  <c r="M15" i="9"/>
  <c r="L15" i="9"/>
  <c r="K15" i="9"/>
  <c r="J15" i="9"/>
  <c r="I15" i="9"/>
  <c r="H15" i="9"/>
  <c r="G15" i="9"/>
  <c r="Q14" i="9"/>
  <c r="P14" i="9"/>
  <c r="O14" i="9"/>
  <c r="N14" i="9"/>
  <c r="M14" i="9"/>
  <c r="L14" i="9"/>
  <c r="K14" i="9"/>
  <c r="J14" i="9"/>
  <c r="I14" i="9"/>
  <c r="H14" i="9"/>
  <c r="G14" i="9"/>
  <c r="R12" i="9"/>
  <c r="Q12" i="9"/>
  <c r="P12" i="9"/>
  <c r="O12" i="9"/>
  <c r="N12" i="9"/>
  <c r="M12" i="9"/>
  <c r="L12" i="9"/>
  <c r="K12" i="9"/>
  <c r="J12" i="9"/>
  <c r="I12" i="9"/>
  <c r="H12" i="9"/>
  <c r="G12" i="9"/>
  <c r="R11" i="9"/>
  <c r="Q11" i="9"/>
  <c r="P11" i="9"/>
  <c r="O11" i="9"/>
  <c r="N11" i="9"/>
  <c r="M11" i="9"/>
  <c r="L11" i="9"/>
  <c r="K11" i="9"/>
  <c r="J11" i="9"/>
  <c r="I11" i="9"/>
  <c r="H11" i="9"/>
  <c r="G11" i="9"/>
  <c r="R7" i="9"/>
  <c r="Q7" i="9"/>
  <c r="P7" i="9"/>
  <c r="O7" i="9"/>
  <c r="N7" i="9"/>
  <c r="M7" i="9"/>
  <c r="L7" i="9"/>
  <c r="K7" i="9"/>
  <c r="J7" i="9"/>
  <c r="I7" i="9"/>
  <c r="H7" i="9"/>
  <c r="R6" i="9"/>
  <c r="Q6" i="9"/>
  <c r="P6" i="9"/>
  <c r="O6" i="9"/>
  <c r="N6" i="9"/>
  <c r="M6" i="9"/>
  <c r="L6" i="9"/>
  <c r="K6" i="9"/>
  <c r="J6" i="9"/>
  <c r="I6" i="9"/>
  <c r="H6" i="9"/>
  <c r="R5" i="9"/>
  <c r="Q5" i="9"/>
  <c r="P5" i="9"/>
  <c r="O5" i="9"/>
  <c r="N5" i="9"/>
  <c r="M5" i="9"/>
  <c r="L5" i="9"/>
  <c r="K5" i="9"/>
  <c r="J5" i="9"/>
  <c r="I5" i="9"/>
  <c r="H5" i="9"/>
  <c r="R64" i="8"/>
  <c r="Q64" i="8"/>
  <c r="P64" i="8"/>
  <c r="O64" i="8"/>
  <c r="N64" i="8"/>
  <c r="M64" i="8"/>
  <c r="L64" i="8"/>
  <c r="K64" i="8"/>
  <c r="J64" i="8"/>
  <c r="I64" i="8"/>
  <c r="H64" i="8"/>
  <c r="U63" i="8"/>
  <c r="R63" i="8"/>
  <c r="Q63" i="8"/>
  <c r="P63" i="8"/>
  <c r="O63" i="8"/>
  <c r="N63" i="8"/>
  <c r="M63" i="8"/>
  <c r="L63" i="8"/>
  <c r="K63" i="8"/>
  <c r="J63" i="8"/>
  <c r="I63" i="8"/>
  <c r="H63" i="8"/>
  <c r="C63" i="8"/>
  <c r="U62" i="8"/>
  <c r="R62" i="8"/>
  <c r="Q62" i="8"/>
  <c r="P62" i="8"/>
  <c r="O62" i="8"/>
  <c r="N62" i="8"/>
  <c r="M62" i="8"/>
  <c r="L62" i="8"/>
  <c r="K62" i="8"/>
  <c r="J62" i="8"/>
  <c r="I62" i="8"/>
  <c r="H62" i="8"/>
  <c r="C62" i="8"/>
  <c r="R59" i="8"/>
  <c r="Q59" i="8"/>
  <c r="P59" i="8"/>
  <c r="O59" i="8"/>
  <c r="N59" i="8"/>
  <c r="M59" i="8"/>
  <c r="L59" i="8"/>
  <c r="K59" i="8"/>
  <c r="J59" i="8"/>
  <c r="I59" i="8"/>
  <c r="H59" i="8"/>
  <c r="U58" i="8"/>
  <c r="R58" i="8"/>
  <c r="Q58" i="8"/>
  <c r="P58" i="8"/>
  <c r="O58" i="8"/>
  <c r="N58" i="8"/>
  <c r="M58" i="8"/>
  <c r="L58" i="8"/>
  <c r="K58" i="8"/>
  <c r="J58" i="8"/>
  <c r="I58" i="8"/>
  <c r="H58" i="8"/>
  <c r="C58" i="8"/>
  <c r="U57" i="8"/>
  <c r="R57" i="8"/>
  <c r="Q57" i="8"/>
  <c r="P57" i="8"/>
  <c r="O57" i="8"/>
  <c r="N57" i="8"/>
  <c r="M57" i="8"/>
  <c r="L57" i="8"/>
  <c r="K57" i="8"/>
  <c r="J57" i="8"/>
  <c r="I57" i="8"/>
  <c r="H57" i="8"/>
  <c r="C57" i="8"/>
  <c r="Z53" i="8"/>
  <c r="Y53" i="8"/>
  <c r="R53" i="8"/>
  <c r="Q53" i="8"/>
  <c r="P53" i="8"/>
  <c r="O53" i="8"/>
  <c r="N53" i="8"/>
  <c r="M53" i="8"/>
  <c r="L53" i="8"/>
  <c r="K53" i="8"/>
  <c r="J53" i="8"/>
  <c r="I53" i="8"/>
  <c r="H53" i="8"/>
  <c r="R52" i="8"/>
  <c r="Q52" i="8"/>
  <c r="P52" i="8"/>
  <c r="O52" i="8"/>
  <c r="N52" i="8"/>
  <c r="M52" i="8"/>
  <c r="L52" i="8"/>
  <c r="K52" i="8"/>
  <c r="J52" i="8"/>
  <c r="I52" i="8"/>
  <c r="H52" i="8"/>
  <c r="R51" i="8"/>
  <c r="Q51" i="8"/>
  <c r="P51" i="8"/>
  <c r="O51" i="8"/>
  <c r="N51" i="8"/>
  <c r="M51" i="8"/>
  <c r="L51" i="8"/>
  <c r="K51" i="8"/>
  <c r="J51" i="8"/>
  <c r="I51" i="8"/>
  <c r="H51" i="8"/>
  <c r="R50" i="8"/>
  <c r="Q50" i="8"/>
  <c r="P50" i="8"/>
  <c r="O50" i="8"/>
  <c r="N50" i="8"/>
  <c r="M50" i="8"/>
  <c r="L50" i="8"/>
  <c r="K50" i="8"/>
  <c r="J50" i="8"/>
  <c r="I50" i="8"/>
  <c r="H50" i="8"/>
  <c r="U49" i="8"/>
  <c r="R49" i="8"/>
  <c r="Q49" i="8"/>
  <c r="P49" i="8"/>
  <c r="O49" i="8"/>
  <c r="N49" i="8"/>
  <c r="M49" i="8"/>
  <c r="L49" i="8"/>
  <c r="K49" i="8"/>
  <c r="J49" i="8"/>
  <c r="I49" i="8"/>
  <c r="H49" i="8"/>
  <c r="U48" i="8"/>
  <c r="R48" i="8"/>
  <c r="Q48" i="8"/>
  <c r="P48" i="8"/>
  <c r="O48" i="8"/>
  <c r="N48" i="8"/>
  <c r="M48" i="8"/>
  <c r="L48" i="8"/>
  <c r="K48" i="8"/>
  <c r="J48" i="8"/>
  <c r="I48" i="8"/>
  <c r="H48" i="8"/>
  <c r="R43" i="8"/>
  <c r="Q43" i="8"/>
  <c r="P43" i="8"/>
  <c r="O43" i="8"/>
  <c r="N43" i="8"/>
  <c r="M43" i="8"/>
  <c r="L43" i="8"/>
  <c r="K43" i="8"/>
  <c r="J43" i="8"/>
  <c r="I43" i="8"/>
  <c r="H43" i="8"/>
  <c r="U42" i="8"/>
  <c r="U41" i="8"/>
  <c r="R37" i="8"/>
  <c r="Q37" i="8"/>
  <c r="P37" i="8"/>
  <c r="O37" i="8"/>
  <c r="N37" i="8"/>
  <c r="M37" i="8"/>
  <c r="L37" i="8"/>
  <c r="K37" i="8"/>
  <c r="J37" i="8"/>
  <c r="I37" i="8"/>
  <c r="H37" i="8"/>
  <c r="R36" i="8"/>
  <c r="Q36" i="8"/>
  <c r="P36" i="8"/>
  <c r="O36" i="8"/>
  <c r="N36" i="8"/>
  <c r="M36" i="8"/>
  <c r="L36" i="8"/>
  <c r="K36" i="8"/>
  <c r="J36" i="8"/>
  <c r="I36" i="8"/>
  <c r="H36" i="8"/>
  <c r="R35" i="8"/>
  <c r="Q35" i="8"/>
  <c r="P35" i="8"/>
  <c r="O35" i="8"/>
  <c r="N35" i="8"/>
  <c r="M35" i="8"/>
  <c r="L35" i="8"/>
  <c r="K35" i="8"/>
  <c r="J35" i="8"/>
  <c r="I35" i="8"/>
  <c r="H35" i="8"/>
  <c r="R34" i="8"/>
  <c r="Q34" i="8"/>
  <c r="P34" i="8"/>
  <c r="O34" i="8"/>
  <c r="N34" i="8"/>
  <c r="M34" i="8"/>
  <c r="L34" i="8"/>
  <c r="K34" i="8"/>
  <c r="J34" i="8"/>
  <c r="I34" i="8"/>
  <c r="H34" i="8"/>
  <c r="R23" i="8"/>
  <c r="Q23" i="8"/>
  <c r="P23" i="8"/>
  <c r="O23" i="8"/>
  <c r="N23" i="8"/>
  <c r="M23" i="8"/>
  <c r="L23" i="8"/>
  <c r="K23" i="8"/>
  <c r="J23" i="8"/>
  <c r="I23" i="8"/>
  <c r="H23" i="8"/>
  <c r="R22" i="8"/>
  <c r="Q22" i="8"/>
  <c r="P22" i="8"/>
  <c r="O22" i="8"/>
  <c r="N22" i="8"/>
  <c r="M22" i="8"/>
  <c r="L22" i="8"/>
  <c r="K22" i="8"/>
  <c r="J22" i="8"/>
  <c r="I22" i="8"/>
  <c r="H22" i="8"/>
  <c r="R21" i="8"/>
  <c r="Q21" i="8"/>
  <c r="P21" i="8"/>
  <c r="O21" i="8"/>
  <c r="N21" i="8"/>
  <c r="M21" i="8"/>
  <c r="L21" i="8"/>
  <c r="K21" i="8"/>
  <c r="J21" i="8"/>
  <c r="I21" i="8"/>
  <c r="H21" i="8"/>
  <c r="R20" i="8"/>
  <c r="Q20" i="8"/>
  <c r="P20" i="8"/>
  <c r="O20" i="8"/>
  <c r="N20" i="8"/>
  <c r="M20" i="8"/>
  <c r="L20" i="8"/>
  <c r="K20" i="8"/>
  <c r="J20" i="8"/>
  <c r="I20" i="8"/>
  <c r="H20" i="8"/>
  <c r="AM8" i="8"/>
  <c r="AL8" i="8"/>
  <c r="AK8" i="8"/>
  <c r="AJ8" i="8"/>
  <c r="AI8" i="8"/>
  <c r="AH8" i="8"/>
  <c r="AG8" i="8"/>
  <c r="AF8" i="8"/>
  <c r="AE8" i="8"/>
  <c r="AD8" i="8"/>
  <c r="R8" i="8"/>
  <c r="Q8" i="8"/>
  <c r="P8" i="8"/>
  <c r="O8" i="8"/>
  <c r="N8" i="8"/>
  <c r="M8" i="8"/>
  <c r="L8" i="8"/>
  <c r="K8" i="8"/>
  <c r="J8" i="8"/>
  <c r="I8" i="8"/>
  <c r="H8" i="8"/>
  <c r="AN7" i="8"/>
  <c r="AM7" i="8"/>
  <c r="AL7" i="8"/>
  <c r="AK7" i="8"/>
  <c r="AJ7" i="8"/>
  <c r="AI7" i="8"/>
  <c r="AH7" i="8"/>
  <c r="AG7" i="8"/>
  <c r="AF7" i="8"/>
  <c r="AE7" i="8"/>
  <c r="AD7" i="8"/>
  <c r="R7" i="8"/>
  <c r="Q7" i="8"/>
  <c r="P7" i="8"/>
  <c r="O7" i="8"/>
  <c r="N7" i="8"/>
  <c r="M7" i="8"/>
  <c r="L7" i="8"/>
  <c r="K7" i="8"/>
  <c r="J7" i="8"/>
  <c r="I7" i="8"/>
  <c r="H7" i="8"/>
  <c r="AM6" i="8"/>
  <c r="AL6" i="8"/>
  <c r="AK6" i="8"/>
  <c r="AJ6" i="8"/>
  <c r="AI6" i="8"/>
  <c r="AH6" i="8"/>
  <c r="AG6" i="8"/>
  <c r="AF6" i="8"/>
  <c r="AE6" i="8"/>
  <c r="AD6" i="8"/>
  <c r="R6" i="8"/>
  <c r="Q6" i="8"/>
  <c r="P6" i="8"/>
  <c r="O6" i="8"/>
  <c r="N6" i="8"/>
  <c r="M6" i="8"/>
  <c r="L6" i="8"/>
  <c r="K6" i="8"/>
  <c r="J6" i="8"/>
  <c r="I6" i="8"/>
  <c r="H6" i="8"/>
  <c r="AN5" i="8"/>
  <c r="AM5" i="8"/>
  <c r="AL5" i="8"/>
  <c r="AK5" i="8"/>
  <c r="AJ5" i="8"/>
  <c r="AI5" i="8"/>
  <c r="AH5" i="8"/>
  <c r="AG5" i="8"/>
  <c r="AF5" i="8"/>
  <c r="AE5" i="8"/>
  <c r="AD5" i="8"/>
  <c r="L5" i="8"/>
  <c r="K5" i="8"/>
  <c r="J5" i="8"/>
  <c r="I5" i="8"/>
  <c r="H5" i="8"/>
  <c r="AH406" i="1"/>
  <c r="AG406" i="1"/>
  <c r="AF406" i="1"/>
  <c r="AE406" i="1"/>
  <c r="AD406" i="1"/>
  <c r="AC406" i="1"/>
  <c r="AB406" i="1"/>
  <c r="AA406" i="1"/>
  <c r="Z406" i="1"/>
  <c r="Y406" i="1"/>
  <c r="X406" i="1"/>
  <c r="W406" i="1"/>
  <c r="V406" i="1"/>
  <c r="U406" i="1"/>
  <c r="T406" i="1"/>
  <c r="S406" i="1"/>
  <c r="R406" i="1"/>
  <c r="Q406" i="1"/>
  <c r="P406" i="1"/>
  <c r="O406" i="1"/>
  <c r="N406" i="1"/>
  <c r="M406" i="1"/>
  <c r="L406" i="1"/>
  <c r="K406" i="1"/>
  <c r="J406" i="1"/>
  <c r="I406" i="1"/>
  <c r="H406" i="1"/>
  <c r="G406" i="1"/>
  <c r="F406" i="1"/>
  <c r="E406" i="1"/>
  <c r="AH405" i="1"/>
  <c r="AG405" i="1"/>
  <c r="AF405" i="1"/>
  <c r="AE405" i="1"/>
  <c r="AD405" i="1"/>
  <c r="AC405" i="1"/>
  <c r="AB405" i="1"/>
  <c r="AA405" i="1"/>
  <c r="Z405" i="1"/>
  <c r="Y405" i="1"/>
  <c r="X405" i="1"/>
  <c r="W405" i="1"/>
  <c r="V405" i="1"/>
  <c r="U405" i="1"/>
  <c r="T405" i="1"/>
  <c r="S405" i="1"/>
  <c r="R405" i="1"/>
  <c r="Q405" i="1"/>
  <c r="P405" i="1"/>
  <c r="O405" i="1"/>
  <c r="N405" i="1"/>
  <c r="M405" i="1"/>
  <c r="L405" i="1"/>
  <c r="K405" i="1"/>
  <c r="J405" i="1"/>
  <c r="I405" i="1"/>
  <c r="H405" i="1"/>
  <c r="G405" i="1"/>
  <c r="F405" i="1"/>
  <c r="E405" i="1"/>
  <c r="AH404" i="1"/>
  <c r="AG404" i="1"/>
  <c r="AF404" i="1"/>
  <c r="AE404" i="1"/>
  <c r="AD404" i="1"/>
  <c r="AC404" i="1"/>
  <c r="AB404" i="1"/>
  <c r="AA404" i="1"/>
  <c r="Z404" i="1"/>
  <c r="Y404" i="1"/>
  <c r="X404" i="1"/>
  <c r="W404" i="1"/>
  <c r="V404" i="1"/>
  <c r="U404" i="1"/>
  <c r="T404" i="1"/>
  <c r="S404" i="1"/>
  <c r="R404" i="1"/>
  <c r="Q404" i="1"/>
  <c r="P404" i="1"/>
  <c r="O404" i="1"/>
  <c r="N404" i="1"/>
  <c r="M404" i="1"/>
  <c r="L404" i="1"/>
  <c r="K404" i="1"/>
  <c r="J404" i="1"/>
  <c r="I404" i="1"/>
  <c r="H404" i="1"/>
  <c r="G404" i="1"/>
  <c r="F404" i="1"/>
  <c r="E404" i="1"/>
  <c r="AH403" i="1"/>
  <c r="AG403" i="1"/>
  <c r="AF403" i="1"/>
  <c r="AE403" i="1"/>
  <c r="AD403" i="1"/>
  <c r="AC403" i="1"/>
  <c r="AB403" i="1"/>
  <c r="AA403" i="1"/>
  <c r="Z403" i="1"/>
  <c r="Y403" i="1"/>
  <c r="X403" i="1"/>
  <c r="W403" i="1"/>
  <c r="V403" i="1"/>
  <c r="U403" i="1"/>
  <c r="T403" i="1"/>
  <c r="S403" i="1"/>
  <c r="R403" i="1"/>
  <c r="Q403" i="1"/>
  <c r="P403" i="1"/>
  <c r="O403" i="1"/>
  <c r="N403" i="1"/>
  <c r="M403" i="1"/>
  <c r="L403" i="1"/>
  <c r="K403" i="1"/>
  <c r="J403" i="1"/>
  <c r="I403" i="1"/>
  <c r="H403" i="1"/>
  <c r="G403" i="1"/>
  <c r="F403" i="1"/>
  <c r="E403" i="1"/>
  <c r="AH402" i="1"/>
  <c r="AG402" i="1"/>
  <c r="AF402" i="1"/>
  <c r="AE402" i="1"/>
  <c r="AD402" i="1"/>
  <c r="AC402" i="1"/>
  <c r="AB402" i="1"/>
  <c r="AA402" i="1"/>
  <c r="Z402" i="1"/>
  <c r="Y402" i="1"/>
  <c r="X402" i="1"/>
  <c r="W402" i="1"/>
  <c r="V402" i="1"/>
  <c r="U402" i="1"/>
  <c r="T402" i="1"/>
  <c r="S402" i="1"/>
  <c r="R402" i="1"/>
  <c r="Q402" i="1"/>
  <c r="P402" i="1"/>
  <c r="O402" i="1"/>
  <c r="N402" i="1"/>
  <c r="M402" i="1"/>
  <c r="L402" i="1"/>
  <c r="K402" i="1"/>
  <c r="J402" i="1"/>
  <c r="I402" i="1"/>
  <c r="H402" i="1"/>
  <c r="G402" i="1"/>
  <c r="F402" i="1"/>
  <c r="E402" i="1"/>
  <c r="AH401" i="1"/>
  <c r="AG401" i="1"/>
  <c r="AF401" i="1"/>
  <c r="AE401" i="1"/>
  <c r="AD401" i="1"/>
  <c r="AC401" i="1"/>
  <c r="AB401" i="1"/>
  <c r="AA401" i="1"/>
  <c r="Z401" i="1"/>
  <c r="Y401" i="1"/>
  <c r="X401" i="1"/>
  <c r="W401" i="1"/>
  <c r="V401" i="1"/>
  <c r="U401" i="1"/>
  <c r="T401" i="1"/>
  <c r="S401" i="1"/>
  <c r="R401" i="1"/>
  <c r="Q401" i="1"/>
  <c r="P401" i="1"/>
  <c r="O401" i="1"/>
  <c r="N401" i="1"/>
  <c r="M401" i="1"/>
  <c r="L401" i="1"/>
  <c r="K401" i="1"/>
  <c r="J401" i="1"/>
  <c r="I401" i="1"/>
  <c r="H401" i="1"/>
  <c r="G401" i="1"/>
  <c r="F401" i="1"/>
  <c r="E401" i="1"/>
  <c r="AH400" i="1"/>
  <c r="AG400" i="1"/>
  <c r="AF400" i="1"/>
  <c r="AE400" i="1"/>
  <c r="AD400" i="1"/>
  <c r="AC400" i="1"/>
  <c r="AB400" i="1"/>
  <c r="AA400" i="1"/>
  <c r="Z400" i="1"/>
  <c r="Y400" i="1"/>
  <c r="X400" i="1"/>
  <c r="W400" i="1"/>
  <c r="V400" i="1"/>
  <c r="U400" i="1"/>
  <c r="T400" i="1"/>
  <c r="S400" i="1"/>
  <c r="R400" i="1"/>
  <c r="Q400" i="1"/>
  <c r="P400" i="1"/>
  <c r="O400" i="1"/>
  <c r="N400" i="1"/>
  <c r="M400" i="1"/>
  <c r="L400" i="1"/>
  <c r="K400" i="1"/>
  <c r="J400" i="1"/>
  <c r="I400" i="1"/>
  <c r="H400" i="1"/>
  <c r="G400" i="1"/>
  <c r="F400" i="1"/>
  <c r="E400" i="1"/>
  <c r="AH397" i="1"/>
  <c r="AG397" i="1"/>
  <c r="AF397" i="1"/>
  <c r="AE397" i="1"/>
  <c r="AD397" i="1"/>
  <c r="AC397" i="1"/>
  <c r="AB397" i="1"/>
  <c r="AA397" i="1"/>
  <c r="Z397" i="1"/>
  <c r="Y397" i="1"/>
  <c r="X397" i="1"/>
  <c r="W397" i="1"/>
  <c r="V397" i="1"/>
  <c r="U397" i="1"/>
  <c r="T397" i="1"/>
  <c r="S397" i="1"/>
  <c r="R397" i="1"/>
  <c r="Q397" i="1"/>
  <c r="P397" i="1"/>
  <c r="O397" i="1"/>
  <c r="N397" i="1"/>
  <c r="M397" i="1"/>
  <c r="L397" i="1"/>
  <c r="K397" i="1"/>
  <c r="J397" i="1"/>
  <c r="I397" i="1"/>
  <c r="H397" i="1"/>
  <c r="G397" i="1"/>
  <c r="F397" i="1"/>
  <c r="E397" i="1"/>
  <c r="AH396" i="1"/>
  <c r="AG396" i="1"/>
  <c r="AF396" i="1"/>
  <c r="AE396" i="1"/>
  <c r="AD396" i="1"/>
  <c r="AC396" i="1"/>
  <c r="AB396" i="1"/>
  <c r="AA396" i="1"/>
  <c r="Z396" i="1"/>
  <c r="Y396" i="1"/>
  <c r="X396" i="1"/>
  <c r="W396" i="1"/>
  <c r="V396" i="1"/>
  <c r="U396" i="1"/>
  <c r="T396" i="1"/>
  <c r="S396" i="1"/>
  <c r="R396" i="1"/>
  <c r="Q396" i="1"/>
  <c r="P396" i="1"/>
  <c r="O396" i="1"/>
  <c r="N396" i="1"/>
  <c r="M396" i="1"/>
  <c r="L396" i="1"/>
  <c r="K396" i="1"/>
  <c r="J396" i="1"/>
  <c r="I396" i="1"/>
  <c r="H396" i="1"/>
  <c r="G396" i="1"/>
  <c r="F396" i="1"/>
  <c r="E396" i="1"/>
  <c r="AH395" i="1"/>
  <c r="AG395" i="1"/>
  <c r="AF395" i="1"/>
  <c r="AE395" i="1"/>
  <c r="AD395" i="1"/>
  <c r="AC395" i="1"/>
  <c r="AB395" i="1"/>
  <c r="AA395" i="1"/>
  <c r="Z395" i="1"/>
  <c r="Y395" i="1"/>
  <c r="X395" i="1"/>
  <c r="W395" i="1"/>
  <c r="V395" i="1"/>
  <c r="U395" i="1"/>
  <c r="T395" i="1"/>
  <c r="S395" i="1"/>
  <c r="R395" i="1"/>
  <c r="Q395" i="1"/>
  <c r="P395" i="1"/>
  <c r="O395" i="1"/>
  <c r="N395" i="1"/>
  <c r="M395" i="1"/>
  <c r="L395" i="1"/>
  <c r="K395" i="1"/>
  <c r="J395" i="1"/>
  <c r="I395" i="1"/>
  <c r="H395" i="1"/>
  <c r="G395" i="1"/>
  <c r="F395" i="1"/>
  <c r="E395" i="1"/>
  <c r="AH394" i="1"/>
  <c r="AG394" i="1"/>
  <c r="AF394" i="1"/>
  <c r="AE394" i="1"/>
  <c r="AD394" i="1"/>
  <c r="AC394" i="1"/>
  <c r="AB394" i="1"/>
  <c r="AA394" i="1"/>
  <c r="Z394" i="1"/>
  <c r="Y394" i="1"/>
  <c r="X394" i="1"/>
  <c r="W394" i="1"/>
  <c r="V394" i="1"/>
  <c r="U394" i="1"/>
  <c r="T394" i="1"/>
  <c r="S394" i="1"/>
  <c r="R394" i="1"/>
  <c r="Q394" i="1"/>
  <c r="P394" i="1"/>
  <c r="O394" i="1"/>
  <c r="N394" i="1"/>
  <c r="M394" i="1"/>
  <c r="L394" i="1"/>
  <c r="K394" i="1"/>
  <c r="J394" i="1"/>
  <c r="I394" i="1"/>
  <c r="H394" i="1"/>
  <c r="G394" i="1"/>
  <c r="F394" i="1"/>
  <c r="E394" i="1"/>
  <c r="AH393" i="1"/>
  <c r="AG393" i="1"/>
  <c r="AF393" i="1"/>
  <c r="AE393" i="1"/>
  <c r="AD393" i="1"/>
  <c r="AC393" i="1"/>
  <c r="AB393" i="1"/>
  <c r="AA393" i="1"/>
  <c r="Z393" i="1"/>
  <c r="Y393" i="1"/>
  <c r="X393" i="1"/>
  <c r="W393" i="1"/>
  <c r="V393" i="1"/>
  <c r="U393" i="1"/>
  <c r="T393" i="1"/>
  <c r="S393" i="1"/>
  <c r="R393" i="1"/>
  <c r="Q393" i="1"/>
  <c r="P393" i="1"/>
  <c r="O393" i="1"/>
  <c r="N393" i="1"/>
  <c r="M393" i="1"/>
  <c r="L393" i="1"/>
  <c r="K393" i="1"/>
  <c r="J393" i="1"/>
  <c r="I393" i="1"/>
  <c r="H393" i="1"/>
  <c r="G393" i="1"/>
  <c r="F393" i="1"/>
  <c r="E393" i="1"/>
  <c r="AH392" i="1"/>
  <c r="AH398" i="1" s="1"/>
  <c r="AH407" i="1" s="1"/>
  <c r="AG392" i="1"/>
  <c r="AG398" i="1" s="1"/>
  <c r="AG407" i="1" s="1"/>
  <c r="AF392" i="1"/>
  <c r="AF398" i="1" s="1"/>
  <c r="AF407" i="1" s="1"/>
  <c r="AE392" i="1"/>
  <c r="AE398" i="1" s="1"/>
  <c r="AE407" i="1" s="1"/>
  <c r="AD392" i="1"/>
  <c r="AD398" i="1" s="1"/>
  <c r="AD407" i="1" s="1"/>
  <c r="AC392" i="1"/>
  <c r="AC398" i="1" s="1"/>
  <c r="AC407" i="1" s="1"/>
  <c r="AB392" i="1"/>
  <c r="AB398" i="1" s="1"/>
  <c r="AB407" i="1" s="1"/>
  <c r="AA392" i="1"/>
  <c r="AA398" i="1" s="1"/>
  <c r="AA407" i="1" s="1"/>
  <c r="Z392" i="1"/>
  <c r="Z398" i="1" s="1"/>
  <c r="Z407" i="1" s="1"/>
  <c r="Y392" i="1"/>
  <c r="Y398" i="1" s="1"/>
  <c r="Y407" i="1" s="1"/>
  <c r="X392" i="1"/>
  <c r="X398" i="1" s="1"/>
  <c r="X407" i="1" s="1"/>
  <c r="W392" i="1"/>
  <c r="W398" i="1" s="1"/>
  <c r="W407" i="1" s="1"/>
  <c r="V392" i="1"/>
  <c r="V398" i="1" s="1"/>
  <c r="V407" i="1" s="1"/>
  <c r="U392" i="1"/>
  <c r="U398" i="1" s="1"/>
  <c r="U407" i="1" s="1"/>
  <c r="T392" i="1"/>
  <c r="T398" i="1" s="1"/>
  <c r="T407" i="1" s="1"/>
  <c r="S392" i="1"/>
  <c r="S398" i="1" s="1"/>
  <c r="S407" i="1" s="1"/>
  <c r="R392" i="1"/>
  <c r="R398" i="1" s="1"/>
  <c r="R407" i="1" s="1"/>
  <c r="Q392" i="1"/>
  <c r="Q398" i="1" s="1"/>
  <c r="Q407" i="1" s="1"/>
  <c r="P392" i="1"/>
  <c r="P398" i="1" s="1"/>
  <c r="P407" i="1" s="1"/>
  <c r="O392" i="1"/>
  <c r="O398" i="1" s="1"/>
  <c r="O407" i="1" s="1"/>
  <c r="N392" i="1"/>
  <c r="N398" i="1" s="1"/>
  <c r="N407" i="1" s="1"/>
  <c r="M392" i="1"/>
  <c r="M398" i="1" s="1"/>
  <c r="M407" i="1" s="1"/>
  <c r="L392" i="1"/>
  <c r="L398" i="1" s="1"/>
  <c r="L407" i="1" s="1"/>
  <c r="K392" i="1"/>
  <c r="K398" i="1" s="1"/>
  <c r="K407" i="1" s="1"/>
  <c r="J392" i="1"/>
  <c r="J398" i="1" s="1"/>
  <c r="J407" i="1" s="1"/>
  <c r="I392" i="1"/>
  <c r="I398" i="1" s="1"/>
  <c r="I407" i="1" s="1"/>
  <c r="H392" i="1"/>
  <c r="H398" i="1" s="1"/>
  <c r="H407" i="1" s="1"/>
  <c r="G392" i="1"/>
  <c r="G398" i="1" s="1"/>
  <c r="G407" i="1" s="1"/>
  <c r="F392" i="1"/>
  <c r="F398" i="1" s="1"/>
  <c r="F407" i="1" s="1"/>
  <c r="E392" i="1"/>
  <c r="E398" i="1" s="1"/>
  <c r="E407" i="1" s="1"/>
  <c r="AH387" i="1"/>
  <c r="AG387" i="1"/>
  <c r="AF387" i="1"/>
  <c r="AE387" i="1"/>
  <c r="AD387" i="1"/>
  <c r="AC387" i="1"/>
  <c r="AB387" i="1"/>
  <c r="AA387" i="1"/>
  <c r="Z387" i="1"/>
  <c r="Y387" i="1"/>
  <c r="X387" i="1"/>
  <c r="W387" i="1"/>
  <c r="V387" i="1"/>
  <c r="U387" i="1"/>
  <c r="T387" i="1"/>
  <c r="S387" i="1"/>
  <c r="R387" i="1"/>
  <c r="Q387" i="1"/>
  <c r="P387" i="1"/>
  <c r="O387" i="1"/>
  <c r="N387" i="1"/>
  <c r="M387" i="1"/>
  <c r="L387" i="1"/>
  <c r="K387" i="1"/>
  <c r="J387" i="1"/>
  <c r="I387" i="1"/>
  <c r="H387" i="1"/>
  <c r="G387" i="1"/>
  <c r="F387" i="1"/>
  <c r="E387" i="1"/>
  <c r="AH386" i="1"/>
  <c r="AG386" i="1"/>
  <c r="AF386" i="1"/>
  <c r="AE386" i="1"/>
  <c r="AD386" i="1"/>
  <c r="AC386" i="1"/>
  <c r="AB386" i="1"/>
  <c r="AA386" i="1"/>
  <c r="Z386" i="1"/>
  <c r="Y386" i="1"/>
  <c r="X386" i="1"/>
  <c r="W386" i="1"/>
  <c r="V386" i="1"/>
  <c r="U386" i="1"/>
  <c r="T386" i="1"/>
  <c r="S386" i="1"/>
  <c r="R386" i="1"/>
  <c r="Q386" i="1"/>
  <c r="P386" i="1"/>
  <c r="O386" i="1"/>
  <c r="N386" i="1"/>
  <c r="M386" i="1"/>
  <c r="L386" i="1"/>
  <c r="K386" i="1"/>
  <c r="J386" i="1"/>
  <c r="I386" i="1"/>
  <c r="H386" i="1"/>
  <c r="G386" i="1"/>
  <c r="F386" i="1"/>
  <c r="E386" i="1"/>
  <c r="AH385" i="1"/>
  <c r="AG385" i="1"/>
  <c r="AF385" i="1"/>
  <c r="AE385" i="1"/>
  <c r="AD385" i="1"/>
  <c r="AC385" i="1"/>
  <c r="AB385" i="1"/>
  <c r="AA385" i="1"/>
  <c r="Z385" i="1"/>
  <c r="Y385" i="1"/>
  <c r="X385" i="1"/>
  <c r="W385" i="1"/>
  <c r="V385" i="1"/>
  <c r="U385" i="1"/>
  <c r="T385" i="1"/>
  <c r="S385" i="1"/>
  <c r="R385" i="1"/>
  <c r="Q385" i="1"/>
  <c r="P385" i="1"/>
  <c r="O385" i="1"/>
  <c r="N385" i="1"/>
  <c r="M385" i="1"/>
  <c r="L385" i="1"/>
  <c r="K385" i="1"/>
  <c r="J385" i="1"/>
  <c r="I385" i="1"/>
  <c r="H385" i="1"/>
  <c r="G385" i="1"/>
  <c r="F385" i="1"/>
  <c r="E385" i="1"/>
  <c r="AH382" i="1"/>
  <c r="AG382" i="1"/>
  <c r="AF382" i="1"/>
  <c r="AE382" i="1"/>
  <c r="AD382" i="1"/>
  <c r="AC382" i="1"/>
  <c r="AB382" i="1"/>
  <c r="AA382" i="1"/>
  <c r="Z382" i="1"/>
  <c r="Y382" i="1"/>
  <c r="X382" i="1"/>
  <c r="W382" i="1"/>
  <c r="V382" i="1"/>
  <c r="U382" i="1"/>
  <c r="T382" i="1"/>
  <c r="S382" i="1"/>
  <c r="R382" i="1"/>
  <c r="Q382" i="1"/>
  <c r="P382" i="1"/>
  <c r="O382" i="1"/>
  <c r="N382" i="1"/>
  <c r="M382" i="1"/>
  <c r="L382" i="1"/>
  <c r="K382" i="1"/>
  <c r="J382" i="1"/>
  <c r="I382" i="1"/>
  <c r="H382" i="1"/>
  <c r="G382" i="1"/>
  <c r="F382" i="1"/>
  <c r="E382" i="1"/>
  <c r="AH381" i="1"/>
  <c r="AH383" i="1" s="1"/>
  <c r="AH388" i="1" s="1"/>
  <c r="AG381" i="1"/>
  <c r="AG383" i="1" s="1"/>
  <c r="AG388" i="1" s="1"/>
  <c r="AF381" i="1"/>
  <c r="AF383" i="1" s="1"/>
  <c r="AF388" i="1" s="1"/>
  <c r="AE381" i="1"/>
  <c r="AE383" i="1" s="1"/>
  <c r="AE388" i="1" s="1"/>
  <c r="AD381" i="1"/>
  <c r="AD383" i="1" s="1"/>
  <c r="AD388" i="1" s="1"/>
  <c r="AC381" i="1"/>
  <c r="AC383" i="1" s="1"/>
  <c r="AC388" i="1" s="1"/>
  <c r="AB381" i="1"/>
  <c r="AB383" i="1" s="1"/>
  <c r="AB388" i="1" s="1"/>
  <c r="AA381" i="1"/>
  <c r="AA383" i="1" s="1"/>
  <c r="AA388" i="1" s="1"/>
  <c r="Z381" i="1"/>
  <c r="Z383" i="1" s="1"/>
  <c r="Z388" i="1" s="1"/>
  <c r="Y381" i="1"/>
  <c r="Y383" i="1" s="1"/>
  <c r="Y388" i="1" s="1"/>
  <c r="X381" i="1"/>
  <c r="X383" i="1" s="1"/>
  <c r="X388" i="1" s="1"/>
  <c r="W381" i="1"/>
  <c r="W383" i="1" s="1"/>
  <c r="W388" i="1" s="1"/>
  <c r="V381" i="1"/>
  <c r="V383" i="1" s="1"/>
  <c r="V388" i="1" s="1"/>
  <c r="U381" i="1"/>
  <c r="U383" i="1" s="1"/>
  <c r="U388" i="1" s="1"/>
  <c r="T381" i="1"/>
  <c r="T383" i="1" s="1"/>
  <c r="T388" i="1" s="1"/>
  <c r="S381" i="1"/>
  <c r="S383" i="1" s="1"/>
  <c r="S388" i="1" s="1"/>
  <c r="R381" i="1"/>
  <c r="R383" i="1" s="1"/>
  <c r="R388" i="1" s="1"/>
  <c r="Q381" i="1"/>
  <c r="Q383" i="1" s="1"/>
  <c r="Q388" i="1" s="1"/>
  <c r="P381" i="1"/>
  <c r="P383" i="1" s="1"/>
  <c r="P388" i="1" s="1"/>
  <c r="O381" i="1"/>
  <c r="O383" i="1" s="1"/>
  <c r="O388" i="1" s="1"/>
  <c r="N381" i="1"/>
  <c r="N383" i="1" s="1"/>
  <c r="N388" i="1" s="1"/>
  <c r="M381" i="1"/>
  <c r="M383" i="1" s="1"/>
  <c r="M388" i="1" s="1"/>
  <c r="L381" i="1"/>
  <c r="L383" i="1" s="1"/>
  <c r="L388" i="1" s="1"/>
  <c r="K381" i="1"/>
  <c r="K383" i="1" s="1"/>
  <c r="K388" i="1" s="1"/>
  <c r="J381" i="1"/>
  <c r="J383" i="1" s="1"/>
  <c r="J388" i="1" s="1"/>
  <c r="I381" i="1"/>
  <c r="I383" i="1" s="1"/>
  <c r="I388" i="1" s="1"/>
  <c r="H381" i="1"/>
  <c r="H383" i="1" s="1"/>
  <c r="H388" i="1" s="1"/>
  <c r="G381" i="1"/>
  <c r="G383" i="1" s="1"/>
  <c r="G388" i="1" s="1"/>
  <c r="F381" i="1"/>
  <c r="F383" i="1" s="1"/>
  <c r="F388" i="1" s="1"/>
  <c r="E381" i="1"/>
  <c r="E383" i="1" s="1"/>
  <c r="E388" i="1" s="1"/>
  <c r="AH376" i="1"/>
  <c r="AG376" i="1"/>
  <c r="AF376" i="1"/>
  <c r="AE376" i="1"/>
  <c r="AD376" i="1"/>
  <c r="AC376" i="1"/>
  <c r="AB376" i="1"/>
  <c r="AA376" i="1"/>
  <c r="Z376" i="1"/>
  <c r="Y376" i="1"/>
  <c r="X376" i="1"/>
  <c r="W376" i="1"/>
  <c r="V376" i="1"/>
  <c r="U376" i="1"/>
  <c r="T376" i="1"/>
  <c r="S376" i="1"/>
  <c r="R376" i="1"/>
  <c r="Q376" i="1"/>
  <c r="P376" i="1"/>
  <c r="O376" i="1"/>
  <c r="N376" i="1"/>
  <c r="M376" i="1"/>
  <c r="L376" i="1"/>
  <c r="K376" i="1"/>
  <c r="J376" i="1"/>
  <c r="I376" i="1"/>
  <c r="H376" i="1"/>
  <c r="G376" i="1"/>
  <c r="F376" i="1"/>
  <c r="E376" i="1"/>
  <c r="AH375" i="1"/>
  <c r="AG375" i="1"/>
  <c r="AF375" i="1"/>
  <c r="AE375" i="1"/>
  <c r="AD375" i="1"/>
  <c r="AC375" i="1"/>
  <c r="AB375" i="1"/>
  <c r="AA375" i="1"/>
  <c r="Z375" i="1"/>
  <c r="Y375" i="1"/>
  <c r="X375" i="1"/>
  <c r="W375" i="1"/>
  <c r="V375" i="1"/>
  <c r="U375" i="1"/>
  <c r="T375" i="1"/>
  <c r="S375" i="1"/>
  <c r="R375" i="1"/>
  <c r="Q375" i="1"/>
  <c r="P375" i="1"/>
  <c r="O375" i="1"/>
  <c r="N375" i="1"/>
  <c r="M375" i="1"/>
  <c r="L375" i="1"/>
  <c r="K375" i="1"/>
  <c r="J375" i="1"/>
  <c r="I375" i="1"/>
  <c r="H375" i="1"/>
  <c r="G375" i="1"/>
  <c r="F375" i="1"/>
  <c r="E375" i="1"/>
  <c r="AH374" i="1"/>
  <c r="AG374" i="1"/>
  <c r="AF374" i="1"/>
  <c r="AE374" i="1"/>
  <c r="AD374" i="1"/>
  <c r="AC374" i="1"/>
  <c r="AB374" i="1"/>
  <c r="AA374" i="1"/>
  <c r="Z374" i="1"/>
  <c r="Y374" i="1"/>
  <c r="X374" i="1"/>
  <c r="W374" i="1"/>
  <c r="V374" i="1"/>
  <c r="U374" i="1"/>
  <c r="T374" i="1"/>
  <c r="S374" i="1"/>
  <c r="R374" i="1"/>
  <c r="Q374" i="1"/>
  <c r="P374" i="1"/>
  <c r="O374" i="1"/>
  <c r="N374" i="1"/>
  <c r="M374" i="1"/>
  <c r="L374" i="1"/>
  <c r="K374" i="1"/>
  <c r="J374" i="1"/>
  <c r="I374" i="1"/>
  <c r="H374" i="1"/>
  <c r="G374" i="1"/>
  <c r="F374" i="1"/>
  <c r="E374" i="1"/>
  <c r="AH373" i="1"/>
  <c r="AG373" i="1"/>
  <c r="AF373" i="1"/>
  <c r="AE373" i="1"/>
  <c r="AD373" i="1"/>
  <c r="AC373" i="1"/>
  <c r="AB373" i="1"/>
  <c r="AA373" i="1"/>
  <c r="Z373" i="1"/>
  <c r="Y373" i="1"/>
  <c r="X373" i="1"/>
  <c r="W373" i="1"/>
  <c r="V373" i="1"/>
  <c r="U373" i="1"/>
  <c r="T373" i="1"/>
  <c r="S373" i="1"/>
  <c r="R373" i="1"/>
  <c r="Q373" i="1"/>
  <c r="P373" i="1"/>
  <c r="O373" i="1"/>
  <c r="N373" i="1"/>
  <c r="M373" i="1"/>
  <c r="L373" i="1"/>
  <c r="K373" i="1"/>
  <c r="J373" i="1"/>
  <c r="I373" i="1"/>
  <c r="H373" i="1"/>
  <c r="G373" i="1"/>
  <c r="F373" i="1"/>
  <c r="E373" i="1"/>
  <c r="AH372" i="1"/>
  <c r="AG372" i="1"/>
  <c r="AF372" i="1"/>
  <c r="AE372" i="1"/>
  <c r="AD372" i="1"/>
  <c r="AC372" i="1"/>
  <c r="AB372" i="1"/>
  <c r="AA372" i="1"/>
  <c r="Z372" i="1"/>
  <c r="Y372" i="1"/>
  <c r="X372" i="1"/>
  <c r="W372" i="1"/>
  <c r="V372" i="1"/>
  <c r="U372" i="1"/>
  <c r="T372" i="1"/>
  <c r="S372" i="1"/>
  <c r="R372" i="1"/>
  <c r="Q372" i="1"/>
  <c r="P372" i="1"/>
  <c r="O372" i="1"/>
  <c r="N372" i="1"/>
  <c r="M372" i="1"/>
  <c r="L372" i="1"/>
  <c r="K372" i="1"/>
  <c r="J372" i="1"/>
  <c r="I372" i="1"/>
  <c r="H372" i="1"/>
  <c r="G372" i="1"/>
  <c r="F372" i="1"/>
  <c r="E372" i="1"/>
  <c r="AH371" i="1"/>
  <c r="AG371" i="1"/>
  <c r="AF371" i="1"/>
  <c r="AE371" i="1"/>
  <c r="AD371" i="1"/>
  <c r="AC371" i="1"/>
  <c r="AB371" i="1"/>
  <c r="AA371" i="1"/>
  <c r="Z371" i="1"/>
  <c r="Y371" i="1"/>
  <c r="X371" i="1"/>
  <c r="W371" i="1"/>
  <c r="V371" i="1"/>
  <c r="U371" i="1"/>
  <c r="T371" i="1"/>
  <c r="S371" i="1"/>
  <c r="R371" i="1"/>
  <c r="Q371" i="1"/>
  <c r="P371" i="1"/>
  <c r="O371" i="1"/>
  <c r="N371" i="1"/>
  <c r="M371" i="1"/>
  <c r="L371" i="1"/>
  <c r="K371" i="1"/>
  <c r="J371" i="1"/>
  <c r="I371" i="1"/>
  <c r="H371" i="1"/>
  <c r="G371" i="1"/>
  <c r="F371" i="1"/>
  <c r="E371" i="1"/>
  <c r="AH370" i="1"/>
  <c r="AG370" i="1"/>
  <c r="AF370" i="1"/>
  <c r="AE370" i="1"/>
  <c r="AD370" i="1"/>
  <c r="AC370" i="1"/>
  <c r="AB370" i="1"/>
  <c r="AA370" i="1"/>
  <c r="Z370" i="1"/>
  <c r="Y370" i="1"/>
  <c r="X370" i="1"/>
  <c r="W370" i="1"/>
  <c r="V370" i="1"/>
  <c r="U370" i="1"/>
  <c r="T370" i="1"/>
  <c r="S370" i="1"/>
  <c r="R370" i="1"/>
  <c r="Q370" i="1"/>
  <c r="P370" i="1"/>
  <c r="O370" i="1"/>
  <c r="N370" i="1"/>
  <c r="M370" i="1"/>
  <c r="L370" i="1"/>
  <c r="K370" i="1"/>
  <c r="J370" i="1"/>
  <c r="I370" i="1"/>
  <c r="H370" i="1"/>
  <c r="G370" i="1"/>
  <c r="F370" i="1"/>
  <c r="E370" i="1"/>
  <c r="AH367" i="1"/>
  <c r="AG367" i="1"/>
  <c r="AF367" i="1"/>
  <c r="AE367" i="1"/>
  <c r="AD367" i="1"/>
  <c r="AC367" i="1"/>
  <c r="AB367" i="1"/>
  <c r="AA367" i="1"/>
  <c r="Z367" i="1"/>
  <c r="Y367" i="1"/>
  <c r="X367" i="1"/>
  <c r="W367" i="1"/>
  <c r="V367" i="1"/>
  <c r="U367" i="1"/>
  <c r="T367" i="1"/>
  <c r="S367" i="1"/>
  <c r="R367" i="1"/>
  <c r="Q367" i="1"/>
  <c r="P367" i="1"/>
  <c r="O367" i="1"/>
  <c r="N367" i="1"/>
  <c r="M367" i="1"/>
  <c r="L367" i="1"/>
  <c r="K367" i="1"/>
  <c r="J367" i="1"/>
  <c r="I367" i="1"/>
  <c r="H367" i="1"/>
  <c r="G367" i="1"/>
  <c r="F367" i="1"/>
  <c r="E367" i="1"/>
  <c r="AH366" i="1"/>
  <c r="AG366" i="1"/>
  <c r="AF366" i="1"/>
  <c r="AE366" i="1"/>
  <c r="AD366" i="1"/>
  <c r="AC366" i="1"/>
  <c r="AB366" i="1"/>
  <c r="AA366" i="1"/>
  <c r="Z366" i="1"/>
  <c r="Y366" i="1"/>
  <c r="X366" i="1"/>
  <c r="W366" i="1"/>
  <c r="V366" i="1"/>
  <c r="U366" i="1"/>
  <c r="T366" i="1"/>
  <c r="S366" i="1"/>
  <c r="R366" i="1"/>
  <c r="Q366" i="1"/>
  <c r="P366" i="1"/>
  <c r="O366" i="1"/>
  <c r="N366" i="1"/>
  <c r="M366" i="1"/>
  <c r="L366" i="1"/>
  <c r="K366" i="1"/>
  <c r="J366" i="1"/>
  <c r="I366" i="1"/>
  <c r="H366" i="1"/>
  <c r="G366" i="1"/>
  <c r="F366" i="1"/>
  <c r="E366" i="1"/>
  <c r="AH365" i="1"/>
  <c r="R17" i="6" s="1"/>
  <c r="R26" i="6" s="1"/>
  <c r="AG365" i="1"/>
  <c r="Q17" i="6" s="1"/>
  <c r="Q26" i="6" s="1"/>
  <c r="AF365" i="1"/>
  <c r="P17" i="6" s="1"/>
  <c r="P26" i="6" s="1"/>
  <c r="AE365" i="1"/>
  <c r="O17" i="6" s="1"/>
  <c r="O26" i="6" s="1"/>
  <c r="AD365" i="1"/>
  <c r="N17" i="6" s="1"/>
  <c r="N26" i="6" s="1"/>
  <c r="AC365" i="1"/>
  <c r="M17" i="6" s="1"/>
  <c r="M26" i="6" s="1"/>
  <c r="AB365" i="1"/>
  <c r="L17" i="6" s="1"/>
  <c r="L26" i="6" s="1"/>
  <c r="AA365" i="1"/>
  <c r="K17" i="6" s="1"/>
  <c r="K26" i="6" s="1"/>
  <c r="Z365" i="1"/>
  <c r="J17" i="6" s="1"/>
  <c r="J26" i="6" s="1"/>
  <c r="Y365" i="1"/>
  <c r="I17" i="6" s="1"/>
  <c r="I26" i="6" s="1"/>
  <c r="X365" i="1"/>
  <c r="H17" i="6" s="1"/>
  <c r="H26" i="6" s="1"/>
  <c r="W365" i="1"/>
  <c r="V365" i="1"/>
  <c r="U365" i="1"/>
  <c r="T365" i="1"/>
  <c r="S365" i="1"/>
  <c r="R365" i="1"/>
  <c r="Q365" i="1"/>
  <c r="P365" i="1"/>
  <c r="O365" i="1"/>
  <c r="N365" i="1"/>
  <c r="M365" i="1"/>
  <c r="L365" i="1"/>
  <c r="K365" i="1"/>
  <c r="J365" i="1"/>
  <c r="I365" i="1"/>
  <c r="H365" i="1"/>
  <c r="G365" i="1"/>
  <c r="F365" i="1"/>
  <c r="E365" i="1"/>
  <c r="AH364" i="1"/>
  <c r="AG364" i="1"/>
  <c r="AF364" i="1"/>
  <c r="AE364" i="1"/>
  <c r="AD364" i="1"/>
  <c r="AC364" i="1"/>
  <c r="AB364" i="1"/>
  <c r="AA364" i="1"/>
  <c r="Z364" i="1"/>
  <c r="Y364" i="1"/>
  <c r="X364" i="1"/>
  <c r="W364" i="1"/>
  <c r="V364" i="1"/>
  <c r="U364" i="1"/>
  <c r="T364" i="1"/>
  <c r="S364" i="1"/>
  <c r="R364" i="1"/>
  <c r="Q364" i="1"/>
  <c r="P364" i="1"/>
  <c r="O364" i="1"/>
  <c r="N364" i="1"/>
  <c r="M364" i="1"/>
  <c r="L364" i="1"/>
  <c r="K364" i="1"/>
  <c r="J364" i="1"/>
  <c r="I364" i="1"/>
  <c r="H364" i="1"/>
  <c r="G364" i="1"/>
  <c r="F364" i="1"/>
  <c r="E364" i="1"/>
  <c r="AH363" i="1"/>
  <c r="R16" i="6" s="1"/>
  <c r="R25" i="6" s="1"/>
  <c r="AG363" i="1"/>
  <c r="Q16" i="6" s="1"/>
  <c r="Q25" i="6" s="1"/>
  <c r="AF363" i="1"/>
  <c r="P16" i="6" s="1"/>
  <c r="P25" i="6" s="1"/>
  <c r="AE363" i="1"/>
  <c r="O16" i="6" s="1"/>
  <c r="O25" i="6" s="1"/>
  <c r="AD363" i="1"/>
  <c r="N16" i="6" s="1"/>
  <c r="N25" i="6" s="1"/>
  <c r="AC363" i="1"/>
  <c r="M16" i="6" s="1"/>
  <c r="M25" i="6" s="1"/>
  <c r="AB363" i="1"/>
  <c r="L16" i="6" s="1"/>
  <c r="L25" i="6" s="1"/>
  <c r="AA363" i="1"/>
  <c r="K16" i="6" s="1"/>
  <c r="K25" i="6" s="1"/>
  <c r="Z363" i="1"/>
  <c r="J16" i="6" s="1"/>
  <c r="J25" i="6" s="1"/>
  <c r="Y363" i="1"/>
  <c r="I16" i="6" s="1"/>
  <c r="I25" i="6" s="1"/>
  <c r="X363" i="1"/>
  <c r="H16" i="6" s="1"/>
  <c r="H25" i="6" s="1"/>
  <c r="W363" i="1"/>
  <c r="V363" i="1"/>
  <c r="U363" i="1"/>
  <c r="T363" i="1"/>
  <c r="S363" i="1"/>
  <c r="R363" i="1"/>
  <c r="Q363" i="1"/>
  <c r="P363" i="1"/>
  <c r="O363" i="1"/>
  <c r="N363" i="1"/>
  <c r="M363" i="1"/>
  <c r="L363" i="1"/>
  <c r="K363" i="1"/>
  <c r="J363" i="1"/>
  <c r="I363" i="1"/>
  <c r="H363" i="1"/>
  <c r="G363" i="1"/>
  <c r="F363" i="1"/>
  <c r="E363" i="1"/>
  <c r="AH362" i="1"/>
  <c r="R15" i="6" s="1"/>
  <c r="AG362" i="1"/>
  <c r="Q15" i="6" s="1"/>
  <c r="AF362" i="1"/>
  <c r="P15" i="6" s="1"/>
  <c r="AE362" i="1"/>
  <c r="O15" i="6" s="1"/>
  <c r="AD362" i="1"/>
  <c r="N15" i="6" s="1"/>
  <c r="AC362" i="1"/>
  <c r="M15" i="6" s="1"/>
  <c r="AB362" i="1"/>
  <c r="L15" i="6" s="1"/>
  <c r="AA362" i="1"/>
  <c r="K15" i="6" s="1"/>
  <c r="Z362" i="1"/>
  <c r="J15" i="6" s="1"/>
  <c r="Y362" i="1"/>
  <c r="I15" i="6" s="1"/>
  <c r="X362" i="1"/>
  <c r="H15" i="6" s="1"/>
  <c r="W362" i="1"/>
  <c r="W368" i="1" s="1"/>
  <c r="W377" i="1" s="1"/>
  <c r="V362" i="1"/>
  <c r="V368" i="1" s="1"/>
  <c r="V377" i="1" s="1"/>
  <c r="U362" i="1"/>
  <c r="U368" i="1" s="1"/>
  <c r="U377" i="1" s="1"/>
  <c r="T362" i="1"/>
  <c r="T368" i="1" s="1"/>
  <c r="T377" i="1" s="1"/>
  <c r="S362" i="1"/>
  <c r="S368" i="1" s="1"/>
  <c r="S377" i="1" s="1"/>
  <c r="R362" i="1"/>
  <c r="R368" i="1" s="1"/>
  <c r="R377" i="1" s="1"/>
  <c r="Q362" i="1"/>
  <c r="Q368" i="1" s="1"/>
  <c r="Q377" i="1" s="1"/>
  <c r="P362" i="1"/>
  <c r="P368" i="1" s="1"/>
  <c r="P377" i="1" s="1"/>
  <c r="O362" i="1"/>
  <c r="O368" i="1" s="1"/>
  <c r="O377" i="1" s="1"/>
  <c r="N362" i="1"/>
  <c r="N368" i="1" s="1"/>
  <c r="N377" i="1" s="1"/>
  <c r="M362" i="1"/>
  <c r="M368" i="1" s="1"/>
  <c r="M377" i="1" s="1"/>
  <c r="L362" i="1"/>
  <c r="L368" i="1" s="1"/>
  <c r="L377" i="1" s="1"/>
  <c r="K362" i="1"/>
  <c r="K368" i="1" s="1"/>
  <c r="K377" i="1" s="1"/>
  <c r="J362" i="1"/>
  <c r="J368" i="1" s="1"/>
  <c r="J377" i="1" s="1"/>
  <c r="I362" i="1"/>
  <c r="I368" i="1" s="1"/>
  <c r="I377" i="1" s="1"/>
  <c r="H362" i="1"/>
  <c r="H368" i="1" s="1"/>
  <c r="H377" i="1" s="1"/>
  <c r="G362" i="1"/>
  <c r="G368" i="1" s="1"/>
  <c r="G377" i="1" s="1"/>
  <c r="F362" i="1"/>
  <c r="F368" i="1" s="1"/>
  <c r="F377" i="1" s="1"/>
  <c r="E362" i="1"/>
  <c r="E368" i="1" s="1"/>
  <c r="E377" i="1" s="1"/>
  <c r="AH357" i="1"/>
  <c r="AG357" i="1"/>
  <c r="AF357" i="1"/>
  <c r="AE357" i="1"/>
  <c r="AD357" i="1"/>
  <c r="AC357" i="1"/>
  <c r="AB357" i="1"/>
  <c r="AA357" i="1"/>
  <c r="Z357" i="1"/>
  <c r="Y357" i="1"/>
  <c r="X357" i="1"/>
  <c r="W357" i="1"/>
  <c r="V357" i="1"/>
  <c r="U357" i="1"/>
  <c r="T357" i="1"/>
  <c r="S357" i="1"/>
  <c r="R357" i="1"/>
  <c r="Q357" i="1"/>
  <c r="P357" i="1"/>
  <c r="O357" i="1"/>
  <c r="N357" i="1"/>
  <c r="M357" i="1"/>
  <c r="L357" i="1"/>
  <c r="K357" i="1"/>
  <c r="J357" i="1"/>
  <c r="I357" i="1"/>
  <c r="H357" i="1"/>
  <c r="G357" i="1"/>
  <c r="F357" i="1"/>
  <c r="E357" i="1"/>
  <c r="AH356" i="1"/>
  <c r="AG356" i="1"/>
  <c r="AF356" i="1"/>
  <c r="AE356" i="1"/>
  <c r="AD356" i="1"/>
  <c r="AC356" i="1"/>
  <c r="AB356" i="1"/>
  <c r="AA356" i="1"/>
  <c r="Z356" i="1"/>
  <c r="Y356" i="1"/>
  <c r="X356" i="1"/>
  <c r="W356" i="1"/>
  <c r="V356" i="1"/>
  <c r="U356" i="1"/>
  <c r="T356" i="1"/>
  <c r="S356" i="1"/>
  <c r="R356" i="1"/>
  <c r="Q356" i="1"/>
  <c r="P356" i="1"/>
  <c r="O356" i="1"/>
  <c r="N356" i="1"/>
  <c r="M356" i="1"/>
  <c r="L356" i="1"/>
  <c r="K356" i="1"/>
  <c r="J356" i="1"/>
  <c r="I356" i="1"/>
  <c r="H356" i="1"/>
  <c r="G356" i="1"/>
  <c r="F356" i="1"/>
  <c r="E356" i="1"/>
  <c r="AH355" i="1"/>
  <c r="AG355" i="1"/>
  <c r="AF355" i="1"/>
  <c r="AE355" i="1"/>
  <c r="AD355" i="1"/>
  <c r="AC355" i="1"/>
  <c r="AB355" i="1"/>
  <c r="AA355" i="1"/>
  <c r="Z355" i="1"/>
  <c r="Y355" i="1"/>
  <c r="X355" i="1"/>
  <c r="W355" i="1"/>
  <c r="V355" i="1"/>
  <c r="U355" i="1"/>
  <c r="T355" i="1"/>
  <c r="S355" i="1"/>
  <c r="R355" i="1"/>
  <c r="Q355" i="1"/>
  <c r="P355" i="1"/>
  <c r="O355" i="1"/>
  <c r="N355" i="1"/>
  <c r="M355" i="1"/>
  <c r="L355" i="1"/>
  <c r="K355" i="1"/>
  <c r="J355" i="1"/>
  <c r="I355" i="1"/>
  <c r="H355" i="1"/>
  <c r="G355" i="1"/>
  <c r="F355" i="1"/>
  <c r="E355" i="1"/>
  <c r="AH354" i="1"/>
  <c r="AG354" i="1"/>
  <c r="AF354" i="1"/>
  <c r="AE354" i="1"/>
  <c r="AD354" i="1"/>
  <c r="AC354" i="1"/>
  <c r="AB354" i="1"/>
  <c r="AA354" i="1"/>
  <c r="Z354" i="1"/>
  <c r="Y354" i="1"/>
  <c r="X354" i="1"/>
  <c r="W354" i="1"/>
  <c r="V354" i="1"/>
  <c r="U354" i="1"/>
  <c r="T354" i="1"/>
  <c r="S354" i="1"/>
  <c r="R354" i="1"/>
  <c r="Q354" i="1"/>
  <c r="P354" i="1"/>
  <c r="O354" i="1"/>
  <c r="N354" i="1"/>
  <c r="M354" i="1"/>
  <c r="L354" i="1"/>
  <c r="K354" i="1"/>
  <c r="J354" i="1"/>
  <c r="I354" i="1"/>
  <c r="H354" i="1"/>
  <c r="G354" i="1"/>
  <c r="F354" i="1"/>
  <c r="E354" i="1"/>
  <c r="AH353" i="1"/>
  <c r="AG353" i="1"/>
  <c r="AF353" i="1"/>
  <c r="AE353" i="1"/>
  <c r="AD353" i="1"/>
  <c r="AC353" i="1"/>
  <c r="AB353" i="1"/>
  <c r="AA353" i="1"/>
  <c r="Z353" i="1"/>
  <c r="Y353" i="1"/>
  <c r="X353" i="1"/>
  <c r="W353" i="1"/>
  <c r="V353" i="1"/>
  <c r="U353" i="1"/>
  <c r="T353" i="1"/>
  <c r="S353" i="1"/>
  <c r="R353" i="1"/>
  <c r="Q353" i="1"/>
  <c r="P353" i="1"/>
  <c r="O353" i="1"/>
  <c r="N353" i="1"/>
  <c r="M353" i="1"/>
  <c r="L353" i="1"/>
  <c r="K353" i="1"/>
  <c r="J353" i="1"/>
  <c r="I353" i="1"/>
  <c r="H353" i="1"/>
  <c r="G353" i="1"/>
  <c r="F353" i="1"/>
  <c r="E353" i="1"/>
  <c r="AH352" i="1"/>
  <c r="AG352" i="1"/>
  <c r="AF352" i="1"/>
  <c r="AE352" i="1"/>
  <c r="AD352" i="1"/>
  <c r="AC352" i="1"/>
  <c r="AB352" i="1"/>
  <c r="AA352" i="1"/>
  <c r="Z352" i="1"/>
  <c r="Y352" i="1"/>
  <c r="X352" i="1"/>
  <c r="W352" i="1"/>
  <c r="V352" i="1"/>
  <c r="U352" i="1"/>
  <c r="T352" i="1"/>
  <c r="S352" i="1"/>
  <c r="R352" i="1"/>
  <c r="Q352" i="1"/>
  <c r="P352" i="1"/>
  <c r="O352" i="1"/>
  <c r="N352" i="1"/>
  <c r="M352" i="1"/>
  <c r="L352" i="1"/>
  <c r="K352" i="1"/>
  <c r="J352" i="1"/>
  <c r="I352" i="1"/>
  <c r="H352" i="1"/>
  <c r="G352" i="1"/>
  <c r="F352" i="1"/>
  <c r="E352" i="1"/>
  <c r="AH351" i="1"/>
  <c r="AG351" i="1"/>
  <c r="AF351" i="1"/>
  <c r="AE351" i="1"/>
  <c r="AD351" i="1"/>
  <c r="AC351" i="1"/>
  <c r="AB351" i="1"/>
  <c r="AA351" i="1"/>
  <c r="Z351" i="1"/>
  <c r="Y351" i="1"/>
  <c r="X351" i="1"/>
  <c r="W351" i="1"/>
  <c r="V351" i="1"/>
  <c r="U351" i="1"/>
  <c r="T351" i="1"/>
  <c r="S351" i="1"/>
  <c r="R351" i="1"/>
  <c r="Q351" i="1"/>
  <c r="P351" i="1"/>
  <c r="O351" i="1"/>
  <c r="N351" i="1"/>
  <c r="M351" i="1"/>
  <c r="L351" i="1"/>
  <c r="K351" i="1"/>
  <c r="J351" i="1"/>
  <c r="I351" i="1"/>
  <c r="H351" i="1"/>
  <c r="G351" i="1"/>
  <c r="F351" i="1"/>
  <c r="E351" i="1"/>
  <c r="AH348" i="1"/>
  <c r="Q28" i="9" s="1"/>
  <c r="Q39" i="9" s="1"/>
  <c r="AG348" i="1"/>
  <c r="P28" i="9" s="1"/>
  <c r="P39" i="9" s="1"/>
  <c r="AF348" i="1"/>
  <c r="O28" i="9" s="1"/>
  <c r="O39" i="9" s="1"/>
  <c r="AE348" i="1"/>
  <c r="N28" i="9" s="1"/>
  <c r="N39" i="9" s="1"/>
  <c r="AD348" i="1"/>
  <c r="M28" i="9" s="1"/>
  <c r="M39" i="9" s="1"/>
  <c r="AC348" i="1"/>
  <c r="L28" i="9" s="1"/>
  <c r="L39" i="9" s="1"/>
  <c r="AB348" i="1"/>
  <c r="K28" i="9" s="1"/>
  <c r="K39" i="9" s="1"/>
  <c r="AA348" i="1"/>
  <c r="J28" i="9" s="1"/>
  <c r="J39" i="9" s="1"/>
  <c r="Z348" i="1"/>
  <c r="I28" i="9" s="1"/>
  <c r="I39" i="9" s="1"/>
  <c r="Y348" i="1"/>
  <c r="H28" i="9" s="1"/>
  <c r="H39" i="9" s="1"/>
  <c r="X348" i="1"/>
  <c r="W348" i="1"/>
  <c r="V348" i="1"/>
  <c r="U348" i="1"/>
  <c r="T348" i="1"/>
  <c r="S348" i="1"/>
  <c r="R348" i="1"/>
  <c r="Q348" i="1"/>
  <c r="P348" i="1"/>
  <c r="O348" i="1"/>
  <c r="N348" i="1"/>
  <c r="M348" i="1"/>
  <c r="L348" i="1"/>
  <c r="K348" i="1"/>
  <c r="J348" i="1"/>
  <c r="I348" i="1"/>
  <c r="H348" i="1"/>
  <c r="G348" i="1"/>
  <c r="F348" i="1"/>
  <c r="E348" i="1"/>
  <c r="AH347" i="1"/>
  <c r="Q27" i="9" s="1"/>
  <c r="Q38" i="9" s="1"/>
  <c r="AG347" i="1"/>
  <c r="P27" i="9" s="1"/>
  <c r="P38" i="9" s="1"/>
  <c r="AF347" i="1"/>
  <c r="O27" i="9" s="1"/>
  <c r="O38" i="9" s="1"/>
  <c r="AE347" i="1"/>
  <c r="N27" i="9" s="1"/>
  <c r="N38" i="9" s="1"/>
  <c r="AD347" i="1"/>
  <c r="M27" i="9" s="1"/>
  <c r="M38" i="9" s="1"/>
  <c r="AC347" i="1"/>
  <c r="L27" i="9" s="1"/>
  <c r="L38" i="9" s="1"/>
  <c r="AB347" i="1"/>
  <c r="K27" i="9" s="1"/>
  <c r="K38" i="9" s="1"/>
  <c r="AA347" i="1"/>
  <c r="J27" i="9" s="1"/>
  <c r="J38" i="9" s="1"/>
  <c r="Z347" i="1"/>
  <c r="I27" i="9" s="1"/>
  <c r="I38" i="9" s="1"/>
  <c r="Y347" i="1"/>
  <c r="H27" i="9" s="1"/>
  <c r="H38" i="9" s="1"/>
  <c r="X347" i="1"/>
  <c r="W347" i="1"/>
  <c r="V347" i="1"/>
  <c r="U347" i="1"/>
  <c r="T347" i="1"/>
  <c r="S347" i="1"/>
  <c r="R347" i="1"/>
  <c r="Q347" i="1"/>
  <c r="P347" i="1"/>
  <c r="O347" i="1"/>
  <c r="N347" i="1"/>
  <c r="M347" i="1"/>
  <c r="L347" i="1"/>
  <c r="K347" i="1"/>
  <c r="J347" i="1"/>
  <c r="I347" i="1"/>
  <c r="H347" i="1"/>
  <c r="G347" i="1"/>
  <c r="F347" i="1"/>
  <c r="E347" i="1"/>
  <c r="AH346" i="1"/>
  <c r="Q26" i="9" s="1"/>
  <c r="Q37" i="9" s="1"/>
  <c r="AG346" i="1"/>
  <c r="P26" i="9" s="1"/>
  <c r="P37" i="9" s="1"/>
  <c r="AF346" i="1"/>
  <c r="O26" i="9" s="1"/>
  <c r="O37" i="9" s="1"/>
  <c r="AE346" i="1"/>
  <c r="N26" i="9" s="1"/>
  <c r="N37" i="9" s="1"/>
  <c r="AD346" i="1"/>
  <c r="M26" i="9" s="1"/>
  <c r="M37" i="9" s="1"/>
  <c r="AC346" i="1"/>
  <c r="L26" i="9" s="1"/>
  <c r="L37" i="9" s="1"/>
  <c r="AB346" i="1"/>
  <c r="K26" i="9" s="1"/>
  <c r="K37" i="9" s="1"/>
  <c r="AA346" i="1"/>
  <c r="J26" i="9" s="1"/>
  <c r="J37" i="9" s="1"/>
  <c r="Z346" i="1"/>
  <c r="I26" i="9" s="1"/>
  <c r="I37" i="9" s="1"/>
  <c r="Y346" i="1"/>
  <c r="H26" i="9" s="1"/>
  <c r="H37" i="9" s="1"/>
  <c r="X346" i="1"/>
  <c r="W346" i="1"/>
  <c r="V346" i="1"/>
  <c r="U346" i="1"/>
  <c r="T346" i="1"/>
  <c r="S346" i="1"/>
  <c r="R346" i="1"/>
  <c r="Q346" i="1"/>
  <c r="P346" i="1"/>
  <c r="O346" i="1"/>
  <c r="N346" i="1"/>
  <c r="M346" i="1"/>
  <c r="L346" i="1"/>
  <c r="K346" i="1"/>
  <c r="J346" i="1"/>
  <c r="I346" i="1"/>
  <c r="H346" i="1"/>
  <c r="G346" i="1"/>
  <c r="F346" i="1"/>
  <c r="E346" i="1"/>
  <c r="AH345" i="1"/>
  <c r="Q25" i="9" s="1"/>
  <c r="Q36" i="9" s="1"/>
  <c r="AG345" i="1"/>
  <c r="P25" i="9" s="1"/>
  <c r="P36" i="9" s="1"/>
  <c r="AF345" i="1"/>
  <c r="O25" i="9" s="1"/>
  <c r="O36" i="9" s="1"/>
  <c r="AE345" i="1"/>
  <c r="N25" i="9" s="1"/>
  <c r="N36" i="9" s="1"/>
  <c r="AD345" i="1"/>
  <c r="M25" i="9" s="1"/>
  <c r="M36" i="9" s="1"/>
  <c r="AC345" i="1"/>
  <c r="L25" i="9" s="1"/>
  <c r="L36" i="9" s="1"/>
  <c r="AB345" i="1"/>
  <c r="K25" i="9" s="1"/>
  <c r="K36" i="9" s="1"/>
  <c r="AA345" i="1"/>
  <c r="J25" i="9" s="1"/>
  <c r="J36" i="9" s="1"/>
  <c r="Z345" i="1"/>
  <c r="I25" i="9" s="1"/>
  <c r="I36" i="9" s="1"/>
  <c r="Y345" i="1"/>
  <c r="H25" i="9" s="1"/>
  <c r="H36" i="9" s="1"/>
  <c r="X345" i="1"/>
  <c r="W345" i="1"/>
  <c r="V345" i="1"/>
  <c r="U345" i="1"/>
  <c r="T345" i="1"/>
  <c r="S345" i="1"/>
  <c r="R345" i="1"/>
  <c r="Q345" i="1"/>
  <c r="P345" i="1"/>
  <c r="O345" i="1"/>
  <c r="N345" i="1"/>
  <c r="M345" i="1"/>
  <c r="L345" i="1"/>
  <c r="K345" i="1"/>
  <c r="J345" i="1"/>
  <c r="I345" i="1"/>
  <c r="H345" i="1"/>
  <c r="G345" i="1"/>
  <c r="F345" i="1"/>
  <c r="E345" i="1"/>
  <c r="AH344" i="1"/>
  <c r="Q24" i="9" s="1"/>
  <c r="Q35" i="9" s="1"/>
  <c r="AG344" i="1"/>
  <c r="P24" i="9" s="1"/>
  <c r="P35" i="9" s="1"/>
  <c r="AF344" i="1"/>
  <c r="O24" i="9" s="1"/>
  <c r="O35" i="9" s="1"/>
  <c r="AE344" i="1"/>
  <c r="N24" i="9" s="1"/>
  <c r="N35" i="9" s="1"/>
  <c r="AD344" i="1"/>
  <c r="M24" i="9" s="1"/>
  <c r="M35" i="9" s="1"/>
  <c r="AC344" i="1"/>
  <c r="L24" i="9" s="1"/>
  <c r="L35" i="9" s="1"/>
  <c r="AB344" i="1"/>
  <c r="K24" i="9" s="1"/>
  <c r="K35" i="9" s="1"/>
  <c r="AA344" i="1"/>
  <c r="J24" i="9" s="1"/>
  <c r="J35" i="9" s="1"/>
  <c r="Z344" i="1"/>
  <c r="I24" i="9" s="1"/>
  <c r="I35" i="9" s="1"/>
  <c r="Y344" i="1"/>
  <c r="H24" i="9" s="1"/>
  <c r="H35" i="9" s="1"/>
  <c r="X344" i="1"/>
  <c r="W344" i="1"/>
  <c r="V344" i="1"/>
  <c r="U344" i="1"/>
  <c r="T344" i="1"/>
  <c r="S344" i="1"/>
  <c r="R344" i="1"/>
  <c r="Q344" i="1"/>
  <c r="P344" i="1"/>
  <c r="O344" i="1"/>
  <c r="N344" i="1"/>
  <c r="M344" i="1"/>
  <c r="L344" i="1"/>
  <c r="K344" i="1"/>
  <c r="J344" i="1"/>
  <c r="I344" i="1"/>
  <c r="H344" i="1"/>
  <c r="G344" i="1"/>
  <c r="F344" i="1"/>
  <c r="E344" i="1"/>
  <c r="AH343" i="1"/>
  <c r="AH349" i="1" s="1"/>
  <c r="AG343" i="1"/>
  <c r="AG349" i="1" s="1"/>
  <c r="AF343" i="1"/>
  <c r="AF349" i="1" s="1"/>
  <c r="AE343" i="1"/>
  <c r="AE349" i="1" s="1"/>
  <c r="AD343" i="1"/>
  <c r="AD349" i="1" s="1"/>
  <c r="AC343" i="1"/>
  <c r="L23" i="9" s="1"/>
  <c r="L34" i="9" s="1"/>
  <c r="AB343" i="1"/>
  <c r="K23" i="9" s="1"/>
  <c r="K34" i="9" s="1"/>
  <c r="AA343" i="1"/>
  <c r="J23" i="9" s="1"/>
  <c r="J34" i="9" s="1"/>
  <c r="Z343" i="1"/>
  <c r="Z349" i="1" s="1"/>
  <c r="Y343" i="1"/>
  <c r="Y349" i="1" s="1"/>
  <c r="X343" i="1"/>
  <c r="X349" i="1" s="1"/>
  <c r="X358" i="1" s="1"/>
  <c r="W343" i="1"/>
  <c r="W349" i="1" s="1"/>
  <c r="W358" i="1" s="1"/>
  <c r="V343" i="1"/>
  <c r="V349" i="1" s="1"/>
  <c r="V358" i="1" s="1"/>
  <c r="U343" i="1"/>
  <c r="U349" i="1" s="1"/>
  <c r="U358" i="1" s="1"/>
  <c r="T343" i="1"/>
  <c r="T349" i="1" s="1"/>
  <c r="T358" i="1" s="1"/>
  <c r="S343" i="1"/>
  <c r="S349" i="1" s="1"/>
  <c r="S358" i="1" s="1"/>
  <c r="R343" i="1"/>
  <c r="R349" i="1" s="1"/>
  <c r="R358" i="1" s="1"/>
  <c r="Q343" i="1"/>
  <c r="Q349" i="1" s="1"/>
  <c r="Q358" i="1" s="1"/>
  <c r="P343" i="1"/>
  <c r="P349" i="1" s="1"/>
  <c r="P358" i="1" s="1"/>
  <c r="O343" i="1"/>
  <c r="O349" i="1" s="1"/>
  <c r="O358" i="1" s="1"/>
  <c r="N343" i="1"/>
  <c r="N349" i="1" s="1"/>
  <c r="N358" i="1" s="1"/>
  <c r="M343" i="1"/>
  <c r="M349" i="1" s="1"/>
  <c r="M358" i="1" s="1"/>
  <c r="L343" i="1"/>
  <c r="L349" i="1" s="1"/>
  <c r="L358" i="1" s="1"/>
  <c r="K343" i="1"/>
  <c r="K349" i="1" s="1"/>
  <c r="K358" i="1" s="1"/>
  <c r="J343" i="1"/>
  <c r="J349" i="1" s="1"/>
  <c r="J358" i="1" s="1"/>
  <c r="I343" i="1"/>
  <c r="I349" i="1" s="1"/>
  <c r="I358" i="1" s="1"/>
  <c r="H343" i="1"/>
  <c r="H349" i="1" s="1"/>
  <c r="H358" i="1" s="1"/>
  <c r="G343" i="1"/>
  <c r="G349" i="1" s="1"/>
  <c r="G358" i="1" s="1"/>
  <c r="F343" i="1"/>
  <c r="F349" i="1" s="1"/>
  <c r="F358" i="1" s="1"/>
  <c r="E343" i="1"/>
  <c r="E349" i="1" s="1"/>
  <c r="E358" i="1" s="1"/>
  <c r="AH336" i="1"/>
  <c r="AG336" i="1"/>
  <c r="AF336" i="1"/>
  <c r="AE336" i="1"/>
  <c r="AD336" i="1"/>
  <c r="AC336" i="1"/>
  <c r="AB336" i="1"/>
  <c r="AA336" i="1"/>
  <c r="Z336" i="1"/>
  <c r="Y336" i="1"/>
  <c r="X336" i="1"/>
  <c r="W336" i="1"/>
  <c r="V336" i="1"/>
  <c r="U336" i="1"/>
  <c r="T336" i="1"/>
  <c r="S336" i="1"/>
  <c r="R336" i="1"/>
  <c r="Q336" i="1"/>
  <c r="P336" i="1"/>
  <c r="O336" i="1"/>
  <c r="N336" i="1"/>
  <c r="M336" i="1"/>
  <c r="L336" i="1"/>
  <c r="K336" i="1"/>
  <c r="J336" i="1"/>
  <c r="I336" i="1"/>
  <c r="H336" i="1"/>
  <c r="G336" i="1"/>
  <c r="F336" i="1"/>
  <c r="E336" i="1"/>
  <c r="AH335" i="1"/>
  <c r="AG335" i="1"/>
  <c r="AF335" i="1"/>
  <c r="AE335" i="1"/>
  <c r="AD335" i="1"/>
  <c r="AC335" i="1"/>
  <c r="AB335" i="1"/>
  <c r="AA335" i="1"/>
  <c r="Z335" i="1"/>
  <c r="Y335" i="1"/>
  <c r="X335" i="1"/>
  <c r="W335" i="1"/>
  <c r="V335" i="1"/>
  <c r="U335" i="1"/>
  <c r="T335" i="1"/>
  <c r="S335" i="1"/>
  <c r="R335" i="1"/>
  <c r="Q335" i="1"/>
  <c r="P335" i="1"/>
  <c r="O335" i="1"/>
  <c r="N335" i="1"/>
  <c r="M335" i="1"/>
  <c r="L335" i="1"/>
  <c r="K335" i="1"/>
  <c r="J335" i="1"/>
  <c r="I335" i="1"/>
  <c r="H335" i="1"/>
  <c r="G335" i="1"/>
  <c r="F335" i="1"/>
  <c r="E335" i="1"/>
  <c r="AH334" i="1"/>
  <c r="AG334" i="1"/>
  <c r="AF334" i="1"/>
  <c r="AE334" i="1"/>
  <c r="AD334" i="1"/>
  <c r="AC334" i="1"/>
  <c r="AB334" i="1"/>
  <c r="AA334" i="1"/>
  <c r="Z334" i="1"/>
  <c r="Y334" i="1"/>
  <c r="X334" i="1"/>
  <c r="W334" i="1"/>
  <c r="V334" i="1"/>
  <c r="U334" i="1"/>
  <c r="T334" i="1"/>
  <c r="S334" i="1"/>
  <c r="R334" i="1"/>
  <c r="Q334" i="1"/>
  <c r="P334" i="1"/>
  <c r="O334" i="1"/>
  <c r="N334" i="1"/>
  <c r="M334" i="1"/>
  <c r="L334" i="1"/>
  <c r="K334" i="1"/>
  <c r="J334" i="1"/>
  <c r="I334" i="1"/>
  <c r="H334" i="1"/>
  <c r="G334" i="1"/>
  <c r="F334" i="1"/>
  <c r="E334" i="1"/>
  <c r="AH333" i="1"/>
  <c r="AG333" i="1"/>
  <c r="AF333" i="1"/>
  <c r="AE333" i="1"/>
  <c r="AD333" i="1"/>
  <c r="AC333" i="1"/>
  <c r="AB333" i="1"/>
  <c r="AA333" i="1"/>
  <c r="Z333" i="1"/>
  <c r="Y333" i="1"/>
  <c r="X333" i="1"/>
  <c r="W333" i="1"/>
  <c r="V333" i="1"/>
  <c r="U333" i="1"/>
  <c r="T333" i="1"/>
  <c r="S333" i="1"/>
  <c r="R333" i="1"/>
  <c r="Q333" i="1"/>
  <c r="P333" i="1"/>
  <c r="O333" i="1"/>
  <c r="N333" i="1"/>
  <c r="M333" i="1"/>
  <c r="L333" i="1"/>
  <c r="K333" i="1"/>
  <c r="J333" i="1"/>
  <c r="I333" i="1"/>
  <c r="H333" i="1"/>
  <c r="G333" i="1"/>
  <c r="F333" i="1"/>
  <c r="E333" i="1"/>
  <c r="AH332" i="1"/>
  <c r="AG332" i="1"/>
  <c r="AF332" i="1"/>
  <c r="AE332" i="1"/>
  <c r="AD332" i="1"/>
  <c r="AC332" i="1"/>
  <c r="AB332" i="1"/>
  <c r="AA332" i="1"/>
  <c r="Z332" i="1"/>
  <c r="Y332" i="1"/>
  <c r="X332" i="1"/>
  <c r="W332" i="1"/>
  <c r="V332" i="1"/>
  <c r="U332" i="1"/>
  <c r="T332" i="1"/>
  <c r="S332" i="1"/>
  <c r="R332" i="1"/>
  <c r="Q332" i="1"/>
  <c r="P332" i="1"/>
  <c r="O332" i="1"/>
  <c r="N332" i="1"/>
  <c r="M332" i="1"/>
  <c r="L332" i="1"/>
  <c r="K332" i="1"/>
  <c r="J332" i="1"/>
  <c r="I332" i="1"/>
  <c r="H332" i="1"/>
  <c r="G332" i="1"/>
  <c r="F332" i="1"/>
  <c r="E332" i="1"/>
  <c r="AH331" i="1"/>
  <c r="AG331" i="1"/>
  <c r="AF331" i="1"/>
  <c r="AE331" i="1"/>
  <c r="AD331" i="1"/>
  <c r="AC331" i="1"/>
  <c r="AB331" i="1"/>
  <c r="AA331" i="1"/>
  <c r="Z331" i="1"/>
  <c r="Y331" i="1"/>
  <c r="X331" i="1"/>
  <c r="W331" i="1"/>
  <c r="V331" i="1"/>
  <c r="U331" i="1"/>
  <c r="T331" i="1"/>
  <c r="S331" i="1"/>
  <c r="R331" i="1"/>
  <c r="Q331" i="1"/>
  <c r="P331" i="1"/>
  <c r="O331" i="1"/>
  <c r="N331" i="1"/>
  <c r="M331" i="1"/>
  <c r="L331" i="1"/>
  <c r="K331" i="1"/>
  <c r="J331" i="1"/>
  <c r="I331" i="1"/>
  <c r="H331" i="1"/>
  <c r="G331" i="1"/>
  <c r="F331" i="1"/>
  <c r="E331" i="1"/>
  <c r="AH330" i="1"/>
  <c r="AG330" i="1"/>
  <c r="AF330" i="1"/>
  <c r="AE330" i="1"/>
  <c r="AD330" i="1"/>
  <c r="AC330" i="1"/>
  <c r="AB330" i="1"/>
  <c r="AA330" i="1"/>
  <c r="Z330" i="1"/>
  <c r="Y330" i="1"/>
  <c r="X330" i="1"/>
  <c r="W330" i="1"/>
  <c r="V330" i="1"/>
  <c r="U330" i="1"/>
  <c r="T330" i="1"/>
  <c r="S330" i="1"/>
  <c r="R330" i="1"/>
  <c r="Q330" i="1"/>
  <c r="P330" i="1"/>
  <c r="O330" i="1"/>
  <c r="N330" i="1"/>
  <c r="M330" i="1"/>
  <c r="L330" i="1"/>
  <c r="K330" i="1"/>
  <c r="J330" i="1"/>
  <c r="I330" i="1"/>
  <c r="H330" i="1"/>
  <c r="G330" i="1"/>
  <c r="F330" i="1"/>
  <c r="E330" i="1"/>
  <c r="AH329" i="1"/>
  <c r="AG329" i="1"/>
  <c r="AF329" i="1"/>
  <c r="AE329" i="1"/>
  <c r="AD329" i="1"/>
  <c r="AC329" i="1"/>
  <c r="AB329" i="1"/>
  <c r="AA329" i="1"/>
  <c r="Z329" i="1"/>
  <c r="Y329" i="1"/>
  <c r="X329" i="1"/>
  <c r="W329" i="1"/>
  <c r="V329" i="1"/>
  <c r="U329" i="1"/>
  <c r="T329" i="1"/>
  <c r="S329" i="1"/>
  <c r="R329" i="1"/>
  <c r="Q329" i="1"/>
  <c r="P329" i="1"/>
  <c r="O329" i="1"/>
  <c r="N329" i="1"/>
  <c r="M329" i="1"/>
  <c r="L329" i="1"/>
  <c r="K329" i="1"/>
  <c r="J329" i="1"/>
  <c r="I329" i="1"/>
  <c r="H329" i="1"/>
  <c r="G329" i="1"/>
  <c r="F329" i="1"/>
  <c r="E329" i="1"/>
  <c r="AH328" i="1"/>
  <c r="AG328" i="1"/>
  <c r="AF328" i="1"/>
  <c r="AE328" i="1"/>
  <c r="AD328" i="1"/>
  <c r="AC328" i="1"/>
  <c r="AB328" i="1"/>
  <c r="AA328" i="1"/>
  <c r="Z328" i="1"/>
  <c r="Y328" i="1"/>
  <c r="X328" i="1"/>
  <c r="W328" i="1"/>
  <c r="V328" i="1"/>
  <c r="U328" i="1"/>
  <c r="T328" i="1"/>
  <c r="S328" i="1"/>
  <c r="R328" i="1"/>
  <c r="Q328" i="1"/>
  <c r="P328" i="1"/>
  <c r="O328" i="1"/>
  <c r="N328" i="1"/>
  <c r="M328" i="1"/>
  <c r="L328" i="1"/>
  <c r="K328" i="1"/>
  <c r="J328" i="1"/>
  <c r="I328" i="1"/>
  <c r="H328" i="1"/>
  <c r="G328" i="1"/>
  <c r="F328" i="1"/>
  <c r="E328" i="1"/>
  <c r="AH327" i="1"/>
  <c r="AG327" i="1"/>
  <c r="AF327" i="1"/>
  <c r="AE327" i="1"/>
  <c r="AD327" i="1"/>
  <c r="AC327" i="1"/>
  <c r="AB327" i="1"/>
  <c r="AA327" i="1"/>
  <c r="Z327" i="1"/>
  <c r="Y327" i="1"/>
  <c r="X327" i="1"/>
  <c r="W327" i="1"/>
  <c r="V327" i="1"/>
  <c r="U327" i="1"/>
  <c r="T327" i="1"/>
  <c r="S327" i="1"/>
  <c r="R327" i="1"/>
  <c r="Q327" i="1"/>
  <c r="P327" i="1"/>
  <c r="O327" i="1"/>
  <c r="N327" i="1"/>
  <c r="M327" i="1"/>
  <c r="L327" i="1"/>
  <c r="K327" i="1"/>
  <c r="J327" i="1"/>
  <c r="I327" i="1"/>
  <c r="H327" i="1"/>
  <c r="G327" i="1"/>
  <c r="F327" i="1"/>
  <c r="E327" i="1"/>
  <c r="AH324" i="1"/>
  <c r="AG324" i="1"/>
  <c r="AF324" i="1"/>
  <c r="AE324" i="1"/>
  <c r="AD324" i="1"/>
  <c r="AC324" i="1"/>
  <c r="AB324" i="1"/>
  <c r="AA324" i="1"/>
  <c r="Z324" i="1"/>
  <c r="Y324" i="1"/>
  <c r="X324" i="1"/>
  <c r="W324" i="1"/>
  <c r="V324" i="1"/>
  <c r="U324" i="1"/>
  <c r="T324" i="1"/>
  <c r="S324" i="1"/>
  <c r="R324" i="1"/>
  <c r="Q324" i="1"/>
  <c r="P324" i="1"/>
  <c r="O324" i="1"/>
  <c r="N324" i="1"/>
  <c r="M324" i="1"/>
  <c r="L324" i="1"/>
  <c r="K324" i="1"/>
  <c r="J324" i="1"/>
  <c r="I324" i="1"/>
  <c r="H324" i="1"/>
  <c r="G324" i="1"/>
  <c r="F324" i="1"/>
  <c r="E324" i="1"/>
  <c r="AH312" i="1"/>
  <c r="AG312" i="1"/>
  <c r="AF312" i="1"/>
  <c r="AE312" i="1"/>
  <c r="AD312" i="1"/>
  <c r="AC312" i="1"/>
  <c r="AB312" i="1"/>
  <c r="AA312" i="1"/>
  <c r="Z312" i="1"/>
  <c r="Y312" i="1"/>
  <c r="X312" i="1"/>
  <c r="W312" i="1"/>
  <c r="V312" i="1"/>
  <c r="U312" i="1"/>
  <c r="T312" i="1"/>
  <c r="S312" i="1"/>
  <c r="R312" i="1"/>
  <c r="Q312" i="1"/>
  <c r="P312" i="1"/>
  <c r="O312" i="1"/>
  <c r="N312" i="1"/>
  <c r="M312" i="1"/>
  <c r="L312" i="1"/>
  <c r="K312" i="1"/>
  <c r="J312" i="1"/>
  <c r="I312" i="1"/>
  <c r="H312" i="1"/>
  <c r="G312" i="1"/>
  <c r="F312" i="1"/>
  <c r="E312" i="1"/>
  <c r="AH311" i="1"/>
  <c r="AG311" i="1"/>
  <c r="AF311" i="1"/>
  <c r="AE311" i="1"/>
  <c r="AD311" i="1"/>
  <c r="AC311" i="1"/>
  <c r="AB311" i="1"/>
  <c r="AA311" i="1"/>
  <c r="Z311" i="1"/>
  <c r="Y311" i="1"/>
  <c r="X311" i="1"/>
  <c r="W311" i="1"/>
  <c r="V311" i="1"/>
  <c r="U311" i="1"/>
  <c r="T311" i="1"/>
  <c r="S311" i="1"/>
  <c r="R311" i="1"/>
  <c r="Q311" i="1"/>
  <c r="P311" i="1"/>
  <c r="O311" i="1"/>
  <c r="N311" i="1"/>
  <c r="M311" i="1"/>
  <c r="L311" i="1"/>
  <c r="K311" i="1"/>
  <c r="J311" i="1"/>
  <c r="I311" i="1"/>
  <c r="H311" i="1"/>
  <c r="G311" i="1"/>
  <c r="F311" i="1"/>
  <c r="E311" i="1"/>
  <c r="AH310" i="1"/>
  <c r="AG310" i="1"/>
  <c r="AF310" i="1"/>
  <c r="AE310" i="1"/>
  <c r="AD310" i="1"/>
  <c r="AC310" i="1"/>
  <c r="AB310" i="1"/>
  <c r="AA310" i="1"/>
  <c r="Z310" i="1"/>
  <c r="Y310" i="1"/>
  <c r="X310" i="1"/>
  <c r="W310" i="1"/>
  <c r="V310" i="1"/>
  <c r="U310" i="1"/>
  <c r="T310" i="1"/>
  <c r="S310" i="1"/>
  <c r="R310" i="1"/>
  <c r="Q310" i="1"/>
  <c r="P310" i="1"/>
  <c r="O310" i="1"/>
  <c r="N310" i="1"/>
  <c r="M310" i="1"/>
  <c r="L310" i="1"/>
  <c r="K310" i="1"/>
  <c r="J310" i="1"/>
  <c r="I310" i="1"/>
  <c r="H310" i="1"/>
  <c r="G310" i="1"/>
  <c r="F310" i="1"/>
  <c r="E310" i="1"/>
  <c r="AH309" i="1"/>
  <c r="AH308" i="1"/>
  <c r="AH307" i="1"/>
  <c r="E307" i="1"/>
  <c r="AH306" i="1"/>
  <c r="AG306" i="1"/>
  <c r="AF306" i="1"/>
  <c r="AE306" i="1"/>
  <c r="AD306" i="1"/>
  <c r="AC306" i="1"/>
  <c r="AB306" i="1"/>
  <c r="AA306" i="1"/>
  <c r="Z306" i="1"/>
  <c r="Y306" i="1"/>
  <c r="X306" i="1"/>
  <c r="W306" i="1"/>
  <c r="V306" i="1"/>
  <c r="U306" i="1"/>
  <c r="T306" i="1"/>
  <c r="S306" i="1"/>
  <c r="R306" i="1"/>
  <c r="Q306" i="1"/>
  <c r="P306" i="1"/>
  <c r="O306" i="1"/>
  <c r="N306" i="1"/>
  <c r="M306" i="1"/>
  <c r="L306" i="1"/>
  <c r="K306" i="1"/>
  <c r="J306" i="1"/>
  <c r="I306" i="1"/>
  <c r="H306" i="1"/>
  <c r="G306" i="1"/>
  <c r="F306" i="1"/>
  <c r="E306" i="1"/>
  <c r="AH305" i="1"/>
  <c r="AG305" i="1"/>
  <c r="AF305" i="1"/>
  <c r="AE305" i="1"/>
  <c r="AD305" i="1"/>
  <c r="AC305" i="1"/>
  <c r="AB305" i="1"/>
  <c r="AA305" i="1"/>
  <c r="Z305" i="1"/>
  <c r="Y305" i="1"/>
  <c r="X305" i="1"/>
  <c r="W305" i="1"/>
  <c r="V305" i="1"/>
  <c r="U305" i="1"/>
  <c r="T305" i="1"/>
  <c r="S305" i="1"/>
  <c r="R305" i="1"/>
  <c r="Q305" i="1"/>
  <c r="P305" i="1"/>
  <c r="O305" i="1"/>
  <c r="N305" i="1"/>
  <c r="M305" i="1"/>
  <c r="L305" i="1"/>
  <c r="K305" i="1"/>
  <c r="J305" i="1"/>
  <c r="I305" i="1"/>
  <c r="H305" i="1"/>
  <c r="G305" i="1"/>
  <c r="F305" i="1"/>
  <c r="E305" i="1"/>
  <c r="AH304" i="1"/>
  <c r="AG304" i="1"/>
  <c r="AF304" i="1"/>
  <c r="AE304" i="1"/>
  <c r="AD304" i="1"/>
  <c r="AC304" i="1"/>
  <c r="AB304" i="1"/>
  <c r="AA304" i="1"/>
  <c r="Z304" i="1"/>
  <c r="Y304" i="1"/>
  <c r="X304" i="1"/>
  <c r="W304" i="1"/>
  <c r="V304" i="1"/>
  <c r="U304" i="1"/>
  <c r="T304" i="1"/>
  <c r="S304" i="1"/>
  <c r="R304" i="1"/>
  <c r="Q304" i="1"/>
  <c r="P304" i="1"/>
  <c r="O304" i="1"/>
  <c r="N304" i="1"/>
  <c r="M304" i="1"/>
  <c r="L304" i="1"/>
  <c r="K304" i="1"/>
  <c r="J304" i="1"/>
  <c r="I304" i="1"/>
  <c r="H304" i="1"/>
  <c r="G304" i="1"/>
  <c r="F304" i="1"/>
  <c r="E304" i="1"/>
  <c r="AH303" i="1"/>
  <c r="AG303" i="1"/>
  <c r="AF303" i="1"/>
  <c r="AE303" i="1"/>
  <c r="AD303" i="1"/>
  <c r="AC303" i="1"/>
  <c r="AB303" i="1"/>
  <c r="AA303" i="1"/>
  <c r="Z303" i="1"/>
  <c r="Y303" i="1"/>
  <c r="X303" i="1"/>
  <c r="W303" i="1"/>
  <c r="V303" i="1"/>
  <c r="U303" i="1"/>
  <c r="T303" i="1"/>
  <c r="S303" i="1"/>
  <c r="R303" i="1"/>
  <c r="Q303" i="1"/>
  <c r="P303" i="1"/>
  <c r="O303" i="1"/>
  <c r="N303" i="1"/>
  <c r="M303" i="1"/>
  <c r="L303" i="1"/>
  <c r="K303" i="1"/>
  <c r="J303" i="1"/>
  <c r="I303" i="1"/>
  <c r="H303" i="1"/>
  <c r="G303" i="1"/>
  <c r="F303" i="1"/>
  <c r="E303" i="1"/>
  <c r="AH302" i="1"/>
  <c r="AG302" i="1"/>
  <c r="AF302" i="1"/>
  <c r="AE302" i="1"/>
  <c r="AD302" i="1"/>
  <c r="AC302" i="1"/>
  <c r="AB302" i="1"/>
  <c r="AA302" i="1"/>
  <c r="Z302" i="1"/>
  <c r="Y302" i="1"/>
  <c r="X302" i="1"/>
  <c r="W302" i="1"/>
  <c r="V302" i="1"/>
  <c r="U302" i="1"/>
  <c r="T302" i="1"/>
  <c r="S302" i="1"/>
  <c r="R302" i="1"/>
  <c r="Q302" i="1"/>
  <c r="P302" i="1"/>
  <c r="O302" i="1"/>
  <c r="N302" i="1"/>
  <c r="M302" i="1"/>
  <c r="L302" i="1"/>
  <c r="K302" i="1"/>
  <c r="J302" i="1"/>
  <c r="I302" i="1"/>
  <c r="H302" i="1"/>
  <c r="G302" i="1"/>
  <c r="F302" i="1"/>
  <c r="E302" i="1"/>
  <c r="AH301" i="1"/>
  <c r="AG301" i="1"/>
  <c r="AF301" i="1"/>
  <c r="AE301" i="1"/>
  <c r="AD301" i="1"/>
  <c r="AC301" i="1"/>
  <c r="AB301" i="1"/>
  <c r="AA301" i="1"/>
  <c r="Z301" i="1"/>
  <c r="Y301" i="1"/>
  <c r="X301" i="1"/>
  <c r="W301" i="1"/>
  <c r="V301" i="1"/>
  <c r="U301" i="1"/>
  <c r="T301" i="1"/>
  <c r="S301" i="1"/>
  <c r="R301" i="1"/>
  <c r="Q301" i="1"/>
  <c r="P301" i="1"/>
  <c r="O301" i="1"/>
  <c r="N301" i="1"/>
  <c r="M301" i="1"/>
  <c r="L301" i="1"/>
  <c r="K301" i="1"/>
  <c r="J301" i="1"/>
  <c r="I301" i="1"/>
  <c r="H301" i="1"/>
  <c r="G301" i="1"/>
  <c r="F301" i="1"/>
  <c r="E301" i="1"/>
  <c r="AH298" i="1"/>
  <c r="AG298" i="1"/>
  <c r="AF298" i="1"/>
  <c r="AE298" i="1"/>
  <c r="AD298" i="1"/>
  <c r="AC298" i="1"/>
  <c r="AB298" i="1"/>
  <c r="AA298" i="1"/>
  <c r="Z298" i="1"/>
  <c r="Y298" i="1"/>
  <c r="X298" i="1"/>
  <c r="W298" i="1"/>
  <c r="V298" i="1"/>
  <c r="U298" i="1"/>
  <c r="T298" i="1"/>
  <c r="S298" i="1"/>
  <c r="R298" i="1"/>
  <c r="Q298" i="1"/>
  <c r="P298" i="1"/>
  <c r="O298" i="1"/>
  <c r="N298" i="1"/>
  <c r="M298" i="1"/>
  <c r="L298" i="1"/>
  <c r="K298" i="1"/>
  <c r="J298" i="1"/>
  <c r="I298" i="1"/>
  <c r="H298" i="1"/>
  <c r="G298" i="1"/>
  <c r="F298" i="1"/>
  <c r="E298" i="1"/>
  <c r="AH297" i="1"/>
  <c r="AG297" i="1"/>
  <c r="AF297" i="1"/>
  <c r="AE297" i="1"/>
  <c r="AD297" i="1"/>
  <c r="AC297" i="1"/>
  <c r="AB297" i="1"/>
  <c r="AA297" i="1"/>
  <c r="Z297" i="1"/>
  <c r="Y297" i="1"/>
  <c r="X297" i="1"/>
  <c r="W297" i="1"/>
  <c r="V297" i="1"/>
  <c r="U297" i="1"/>
  <c r="T297" i="1"/>
  <c r="S297" i="1"/>
  <c r="R297" i="1"/>
  <c r="Q297" i="1"/>
  <c r="P297" i="1"/>
  <c r="O297" i="1"/>
  <c r="N297" i="1"/>
  <c r="M297" i="1"/>
  <c r="L297" i="1"/>
  <c r="K297" i="1"/>
  <c r="J297" i="1"/>
  <c r="I297" i="1"/>
  <c r="H297" i="1"/>
  <c r="G297" i="1"/>
  <c r="F297" i="1"/>
  <c r="E297" i="1"/>
  <c r="AH288" i="1"/>
  <c r="AG288" i="1"/>
  <c r="AF288" i="1"/>
  <c r="AE288" i="1"/>
  <c r="AD288" i="1"/>
  <c r="AC288" i="1"/>
  <c r="AB288" i="1"/>
  <c r="AA288" i="1"/>
  <c r="Z288" i="1"/>
  <c r="Y288" i="1"/>
  <c r="X288" i="1"/>
  <c r="W288" i="1"/>
  <c r="V288" i="1"/>
  <c r="U288" i="1"/>
  <c r="T288" i="1"/>
  <c r="S288" i="1"/>
  <c r="R288" i="1"/>
  <c r="Q288" i="1"/>
  <c r="P288" i="1"/>
  <c r="O288" i="1"/>
  <c r="N288" i="1"/>
  <c r="M288" i="1"/>
  <c r="L288" i="1"/>
  <c r="K288" i="1"/>
  <c r="J288" i="1"/>
  <c r="I288" i="1"/>
  <c r="H288" i="1"/>
  <c r="G288" i="1"/>
  <c r="F288" i="1"/>
  <c r="E288" i="1"/>
  <c r="AH287" i="1"/>
  <c r="AG287" i="1"/>
  <c r="AF287" i="1"/>
  <c r="AE287" i="1"/>
  <c r="AD287" i="1"/>
  <c r="AC287" i="1"/>
  <c r="AB287" i="1"/>
  <c r="AA287" i="1"/>
  <c r="Z287" i="1"/>
  <c r="Y287" i="1"/>
  <c r="X287" i="1"/>
  <c r="W287" i="1"/>
  <c r="V287" i="1"/>
  <c r="U287" i="1"/>
  <c r="T287" i="1"/>
  <c r="S287" i="1"/>
  <c r="R287" i="1"/>
  <c r="Q287" i="1"/>
  <c r="P287" i="1"/>
  <c r="O287" i="1"/>
  <c r="N287" i="1"/>
  <c r="M287" i="1"/>
  <c r="L287" i="1"/>
  <c r="K287" i="1"/>
  <c r="J287" i="1"/>
  <c r="I287" i="1"/>
  <c r="H287" i="1"/>
  <c r="G287" i="1"/>
  <c r="F287" i="1"/>
  <c r="E287" i="1"/>
  <c r="AH282" i="1"/>
  <c r="AG282" i="1"/>
  <c r="AF282" i="1"/>
  <c r="AE282" i="1"/>
  <c r="AD282" i="1"/>
  <c r="AC282" i="1"/>
  <c r="AB282" i="1"/>
  <c r="AA282" i="1"/>
  <c r="Z282" i="1"/>
  <c r="Y282" i="1"/>
  <c r="X282" i="1"/>
  <c r="W282" i="1"/>
  <c r="V282" i="1"/>
  <c r="U282" i="1"/>
  <c r="T282" i="1"/>
  <c r="S282" i="1"/>
  <c r="R282" i="1"/>
  <c r="Q282" i="1"/>
  <c r="P282" i="1"/>
  <c r="O282" i="1"/>
  <c r="N282" i="1"/>
  <c r="M282" i="1"/>
  <c r="L282" i="1"/>
  <c r="K282" i="1"/>
  <c r="J282" i="1"/>
  <c r="I282" i="1"/>
  <c r="H282" i="1"/>
  <c r="G282" i="1"/>
  <c r="F282" i="1"/>
  <c r="E282" i="1"/>
  <c r="AH281" i="1"/>
  <c r="AG281" i="1"/>
  <c r="AF281" i="1"/>
  <c r="AE281" i="1"/>
  <c r="AD281" i="1"/>
  <c r="AC281" i="1"/>
  <c r="AB281" i="1"/>
  <c r="AA281" i="1"/>
  <c r="Z281" i="1"/>
  <c r="Y281" i="1"/>
  <c r="X281" i="1"/>
  <c r="W281" i="1"/>
  <c r="V281" i="1"/>
  <c r="U281" i="1"/>
  <c r="T281" i="1"/>
  <c r="S281" i="1"/>
  <c r="R281" i="1"/>
  <c r="Q281" i="1"/>
  <c r="P281" i="1"/>
  <c r="O281" i="1"/>
  <c r="N281" i="1"/>
  <c r="M281" i="1"/>
  <c r="L281" i="1"/>
  <c r="K281" i="1"/>
  <c r="J281" i="1"/>
  <c r="I281" i="1"/>
  <c r="H281" i="1"/>
  <c r="G281" i="1"/>
  <c r="F281" i="1"/>
  <c r="E281" i="1"/>
  <c r="AH272" i="1"/>
  <c r="AG272" i="1"/>
  <c r="AF272" i="1"/>
  <c r="AE272" i="1"/>
  <c r="AD272" i="1"/>
  <c r="AC272" i="1"/>
  <c r="AB272" i="1"/>
  <c r="AA272" i="1"/>
  <c r="Z272" i="1"/>
  <c r="Y272" i="1"/>
  <c r="X272" i="1"/>
  <c r="W272" i="1"/>
  <c r="V272" i="1"/>
  <c r="U272" i="1"/>
  <c r="T272" i="1"/>
  <c r="S272" i="1"/>
  <c r="R272" i="1"/>
  <c r="Q272" i="1"/>
  <c r="P272" i="1"/>
  <c r="O272" i="1"/>
  <c r="N272" i="1"/>
  <c r="M272" i="1"/>
  <c r="L272" i="1"/>
  <c r="K272" i="1"/>
  <c r="J272" i="1"/>
  <c r="I272" i="1"/>
  <c r="H272" i="1"/>
  <c r="G272" i="1"/>
  <c r="F272" i="1"/>
  <c r="E272" i="1"/>
  <c r="AH263" i="1"/>
  <c r="AG263" i="1"/>
  <c r="AF263" i="1"/>
  <c r="AE263" i="1"/>
  <c r="AD263" i="1"/>
  <c r="AC263" i="1"/>
  <c r="AB263" i="1"/>
  <c r="AA263" i="1"/>
  <c r="Z263" i="1"/>
  <c r="Y263" i="1"/>
  <c r="X263" i="1"/>
  <c r="W263" i="1"/>
  <c r="V263" i="1"/>
  <c r="U263" i="1"/>
  <c r="T263" i="1"/>
  <c r="S263" i="1"/>
  <c r="R263" i="1"/>
  <c r="Q263" i="1"/>
  <c r="P263" i="1"/>
  <c r="O263" i="1"/>
  <c r="N263" i="1"/>
  <c r="M263" i="1"/>
  <c r="L263" i="1"/>
  <c r="K263" i="1"/>
  <c r="J263" i="1"/>
  <c r="I263" i="1"/>
  <c r="H263" i="1"/>
  <c r="G263" i="1"/>
  <c r="F263" i="1"/>
  <c r="E263" i="1"/>
  <c r="AH254" i="1"/>
  <c r="AG254" i="1"/>
  <c r="AF254" i="1"/>
  <c r="AE254" i="1"/>
  <c r="AD254" i="1"/>
  <c r="AC254" i="1"/>
  <c r="AB254" i="1"/>
  <c r="AA254" i="1"/>
  <c r="Z254" i="1"/>
  <c r="Y254" i="1"/>
  <c r="X254" i="1"/>
  <c r="W254" i="1"/>
  <c r="V254" i="1"/>
  <c r="U254" i="1"/>
  <c r="T254" i="1"/>
  <c r="S254" i="1"/>
  <c r="R254" i="1"/>
  <c r="Q254" i="1"/>
  <c r="P254" i="1"/>
  <c r="O254" i="1"/>
  <c r="N254" i="1"/>
  <c r="M254" i="1"/>
  <c r="L254" i="1"/>
  <c r="K254" i="1"/>
  <c r="J254" i="1"/>
  <c r="I254" i="1"/>
  <c r="H254" i="1"/>
  <c r="G254" i="1"/>
  <c r="F254" i="1"/>
  <c r="E254" i="1"/>
  <c r="AH245" i="1"/>
  <c r="AG245" i="1"/>
  <c r="AF245" i="1"/>
  <c r="AE245" i="1"/>
  <c r="AD245" i="1"/>
  <c r="AC245" i="1"/>
  <c r="AB245" i="1"/>
  <c r="AA245" i="1"/>
  <c r="Z245" i="1"/>
  <c r="Y245" i="1"/>
  <c r="X245" i="1"/>
  <c r="W245" i="1"/>
  <c r="V245" i="1"/>
  <c r="U245" i="1"/>
  <c r="T245" i="1"/>
  <c r="S245" i="1"/>
  <c r="R245" i="1"/>
  <c r="Q245" i="1"/>
  <c r="P245" i="1"/>
  <c r="O245" i="1"/>
  <c r="N245" i="1"/>
  <c r="M245" i="1"/>
  <c r="L245" i="1"/>
  <c r="K245" i="1"/>
  <c r="J245" i="1"/>
  <c r="I245" i="1"/>
  <c r="H245" i="1"/>
  <c r="G245" i="1"/>
  <c r="F245" i="1"/>
  <c r="E245" i="1"/>
  <c r="AH244" i="1"/>
  <c r="AG244" i="1"/>
  <c r="AF244" i="1"/>
  <c r="AE244" i="1"/>
  <c r="AD244" i="1"/>
  <c r="AC244" i="1"/>
  <c r="AB244" i="1"/>
  <c r="AA244" i="1"/>
  <c r="Z244" i="1"/>
  <c r="Y244" i="1"/>
  <c r="X244" i="1"/>
  <c r="W244" i="1"/>
  <c r="V244" i="1"/>
  <c r="U244" i="1"/>
  <c r="T244" i="1"/>
  <c r="S244" i="1"/>
  <c r="R244" i="1"/>
  <c r="Q244" i="1"/>
  <c r="P244" i="1"/>
  <c r="O244" i="1"/>
  <c r="N244" i="1"/>
  <c r="M244" i="1"/>
  <c r="L244" i="1"/>
  <c r="K244" i="1"/>
  <c r="J244" i="1"/>
  <c r="I244" i="1"/>
  <c r="H244" i="1"/>
  <c r="G244" i="1"/>
  <c r="F244" i="1"/>
  <c r="E244" i="1"/>
  <c r="AH235" i="1"/>
  <c r="AG235" i="1"/>
  <c r="AF235" i="1"/>
  <c r="AE235" i="1"/>
  <c r="AD235" i="1"/>
  <c r="AC235" i="1"/>
  <c r="AB235" i="1"/>
  <c r="AA235" i="1"/>
  <c r="Z235" i="1"/>
  <c r="Y235" i="1"/>
  <c r="X235" i="1"/>
  <c r="W235" i="1"/>
  <c r="V235" i="1"/>
  <c r="U235" i="1"/>
  <c r="T235" i="1"/>
  <c r="S235" i="1"/>
  <c r="R235" i="1"/>
  <c r="Q235" i="1"/>
  <c r="P235" i="1"/>
  <c r="O235" i="1"/>
  <c r="N235" i="1"/>
  <c r="M235" i="1"/>
  <c r="L235" i="1"/>
  <c r="K235" i="1"/>
  <c r="J235" i="1"/>
  <c r="I235" i="1"/>
  <c r="H235" i="1"/>
  <c r="G235" i="1"/>
  <c r="F235" i="1"/>
  <c r="E235" i="1"/>
  <c r="AH234" i="1"/>
  <c r="AG234" i="1"/>
  <c r="AF234" i="1"/>
  <c r="AE234" i="1"/>
  <c r="AD234" i="1"/>
  <c r="AC234" i="1"/>
  <c r="AB234" i="1"/>
  <c r="AA234" i="1"/>
  <c r="Z234" i="1"/>
  <c r="Y234" i="1"/>
  <c r="X234" i="1"/>
  <c r="W234" i="1"/>
  <c r="V234" i="1"/>
  <c r="U234" i="1"/>
  <c r="T234" i="1"/>
  <c r="S234" i="1"/>
  <c r="R234" i="1"/>
  <c r="Q234" i="1"/>
  <c r="P234" i="1"/>
  <c r="O234" i="1"/>
  <c r="N234" i="1"/>
  <c r="M234" i="1"/>
  <c r="L234" i="1"/>
  <c r="K234" i="1"/>
  <c r="J234" i="1"/>
  <c r="I234" i="1"/>
  <c r="H234" i="1"/>
  <c r="G234" i="1"/>
  <c r="F234" i="1"/>
  <c r="E234" i="1"/>
  <c r="AH233" i="1"/>
  <c r="AG233" i="1"/>
  <c r="AF233" i="1"/>
  <c r="AE233" i="1"/>
  <c r="AD233" i="1"/>
  <c r="AC233" i="1"/>
  <c r="AB233" i="1"/>
  <c r="AA233" i="1"/>
  <c r="Z233" i="1"/>
  <c r="Y233" i="1"/>
  <c r="X233" i="1"/>
  <c r="W233" i="1"/>
  <c r="V233" i="1"/>
  <c r="U233" i="1"/>
  <c r="T233" i="1"/>
  <c r="S233" i="1"/>
  <c r="R233" i="1"/>
  <c r="Q233" i="1"/>
  <c r="P233" i="1"/>
  <c r="O233" i="1"/>
  <c r="N233" i="1"/>
  <c r="M233" i="1"/>
  <c r="L233" i="1"/>
  <c r="K233" i="1"/>
  <c r="J233" i="1"/>
  <c r="I233" i="1"/>
  <c r="H233" i="1"/>
  <c r="G233" i="1"/>
  <c r="F233" i="1"/>
  <c r="E233" i="1"/>
  <c r="AH232" i="1"/>
  <c r="AH231" i="1"/>
  <c r="AH221" i="1"/>
  <c r="AG221" i="1"/>
  <c r="AF221" i="1"/>
  <c r="AE221" i="1"/>
  <c r="AD221" i="1"/>
  <c r="AC221" i="1"/>
  <c r="AB221" i="1"/>
  <c r="AA221" i="1"/>
  <c r="Z221" i="1"/>
  <c r="Y221" i="1"/>
  <c r="X221" i="1"/>
  <c r="W221" i="1"/>
  <c r="V221" i="1"/>
  <c r="U221" i="1"/>
  <c r="T221" i="1"/>
  <c r="S221" i="1"/>
  <c r="R221" i="1"/>
  <c r="Q221" i="1"/>
  <c r="P221" i="1"/>
  <c r="O221" i="1"/>
  <c r="N221" i="1"/>
  <c r="M221" i="1"/>
  <c r="L221" i="1"/>
  <c r="K221" i="1"/>
  <c r="J221" i="1"/>
  <c r="I221" i="1"/>
  <c r="H221" i="1"/>
  <c r="G221" i="1"/>
  <c r="F221" i="1"/>
  <c r="E221" i="1"/>
  <c r="AH220" i="1"/>
  <c r="AG220" i="1"/>
  <c r="AF220" i="1"/>
  <c r="AE220" i="1"/>
  <c r="AD220" i="1"/>
  <c r="AC220" i="1"/>
  <c r="AB220" i="1"/>
  <c r="AA220" i="1"/>
  <c r="Z220" i="1"/>
  <c r="Y220" i="1"/>
  <c r="X220" i="1"/>
  <c r="W220" i="1"/>
  <c r="V220" i="1"/>
  <c r="U220" i="1"/>
  <c r="T220" i="1"/>
  <c r="S220" i="1"/>
  <c r="R220" i="1"/>
  <c r="Q220" i="1"/>
  <c r="P220" i="1"/>
  <c r="O220" i="1"/>
  <c r="N220" i="1"/>
  <c r="M220" i="1"/>
  <c r="L220" i="1"/>
  <c r="K220" i="1"/>
  <c r="J220" i="1"/>
  <c r="I220" i="1"/>
  <c r="H220" i="1"/>
  <c r="G220" i="1"/>
  <c r="F220" i="1"/>
  <c r="E220" i="1"/>
  <c r="AH211" i="1"/>
  <c r="AG211" i="1"/>
  <c r="AF211" i="1"/>
  <c r="AE211" i="1"/>
  <c r="AD211" i="1"/>
  <c r="AC211" i="1"/>
  <c r="AB211" i="1"/>
  <c r="AA211" i="1"/>
  <c r="Z211" i="1"/>
  <c r="Y211" i="1"/>
  <c r="X211" i="1"/>
  <c r="W211" i="1"/>
  <c r="V211" i="1"/>
  <c r="U211" i="1"/>
  <c r="T211" i="1"/>
  <c r="S211" i="1"/>
  <c r="R211" i="1"/>
  <c r="Q211" i="1"/>
  <c r="P211" i="1"/>
  <c r="O211" i="1"/>
  <c r="N211" i="1"/>
  <c r="M211" i="1"/>
  <c r="L211" i="1"/>
  <c r="K211" i="1"/>
  <c r="J211" i="1"/>
  <c r="I211" i="1"/>
  <c r="H211" i="1"/>
  <c r="G211" i="1"/>
  <c r="F211" i="1"/>
  <c r="E211" i="1"/>
  <c r="AH210" i="1"/>
  <c r="AG210" i="1"/>
  <c r="AF210" i="1"/>
  <c r="AE210" i="1"/>
  <c r="AD210" i="1"/>
  <c r="AC210" i="1"/>
  <c r="AB210" i="1"/>
  <c r="AA210" i="1"/>
  <c r="Z210" i="1"/>
  <c r="Y210" i="1"/>
  <c r="X210" i="1"/>
  <c r="W210" i="1"/>
  <c r="V210" i="1"/>
  <c r="U210" i="1"/>
  <c r="T210" i="1"/>
  <c r="S210" i="1"/>
  <c r="R210" i="1"/>
  <c r="Q210" i="1"/>
  <c r="P210" i="1"/>
  <c r="O210" i="1"/>
  <c r="N210" i="1"/>
  <c r="M210" i="1"/>
  <c r="L210" i="1"/>
  <c r="K210" i="1"/>
  <c r="J210" i="1"/>
  <c r="I210" i="1"/>
  <c r="H210" i="1"/>
  <c r="G210" i="1"/>
  <c r="F210" i="1"/>
  <c r="E210" i="1"/>
  <c r="AH205" i="1"/>
  <c r="AG205" i="1"/>
  <c r="AF205" i="1"/>
  <c r="AE205" i="1"/>
  <c r="AD205" i="1"/>
  <c r="AC205" i="1"/>
  <c r="AB205" i="1"/>
  <c r="AA205" i="1"/>
  <c r="Z205" i="1"/>
  <c r="Y205" i="1"/>
  <c r="X205" i="1"/>
  <c r="W205" i="1"/>
  <c r="V205" i="1"/>
  <c r="U205" i="1"/>
  <c r="T205" i="1"/>
  <c r="S205" i="1"/>
  <c r="R205" i="1"/>
  <c r="Q205" i="1"/>
  <c r="P205" i="1"/>
  <c r="O205" i="1"/>
  <c r="N205" i="1"/>
  <c r="M205" i="1"/>
  <c r="L205" i="1"/>
  <c r="K205" i="1"/>
  <c r="J205" i="1"/>
  <c r="I205" i="1"/>
  <c r="H205" i="1"/>
  <c r="G205" i="1"/>
  <c r="F205" i="1"/>
  <c r="E205" i="1"/>
  <c r="AH200" i="1"/>
  <c r="AG200" i="1"/>
  <c r="AF200" i="1"/>
  <c r="AE200" i="1"/>
  <c r="AD200" i="1"/>
  <c r="AC200" i="1"/>
  <c r="AB200" i="1"/>
  <c r="AA200" i="1"/>
  <c r="Z200" i="1"/>
  <c r="Y200" i="1"/>
  <c r="X200" i="1"/>
  <c r="W200" i="1"/>
  <c r="V200" i="1"/>
  <c r="U200" i="1"/>
  <c r="T200" i="1"/>
  <c r="S200" i="1"/>
  <c r="R200" i="1"/>
  <c r="Q200" i="1"/>
  <c r="P200" i="1"/>
  <c r="O200" i="1"/>
  <c r="N200" i="1"/>
  <c r="M200" i="1"/>
  <c r="L200" i="1"/>
  <c r="K200" i="1"/>
  <c r="J200" i="1"/>
  <c r="I200" i="1"/>
  <c r="H200" i="1"/>
  <c r="G200" i="1"/>
  <c r="F200" i="1"/>
  <c r="E200" i="1"/>
  <c r="AH193" i="1"/>
  <c r="AG193" i="1"/>
  <c r="AF193" i="1"/>
  <c r="AE193" i="1"/>
  <c r="AD193" i="1"/>
  <c r="AC193" i="1"/>
  <c r="AB193" i="1"/>
  <c r="AA193" i="1"/>
  <c r="Z193" i="1"/>
  <c r="Y193" i="1"/>
  <c r="X193" i="1"/>
  <c r="W193" i="1"/>
  <c r="V193" i="1"/>
  <c r="U193" i="1"/>
  <c r="T193" i="1"/>
  <c r="S193" i="1"/>
  <c r="R193" i="1"/>
  <c r="Q193" i="1"/>
  <c r="P193" i="1"/>
  <c r="O193" i="1"/>
  <c r="N193" i="1"/>
  <c r="M193" i="1"/>
  <c r="L193" i="1"/>
  <c r="K193" i="1"/>
  <c r="J193" i="1"/>
  <c r="I193" i="1"/>
  <c r="H193" i="1"/>
  <c r="G193" i="1"/>
  <c r="F193" i="1"/>
  <c r="E193" i="1"/>
  <c r="AH188" i="1"/>
  <c r="AG188" i="1"/>
  <c r="AF188" i="1"/>
  <c r="AE188" i="1"/>
  <c r="AD188" i="1"/>
  <c r="AC188" i="1"/>
  <c r="AB188" i="1"/>
  <c r="AA188" i="1"/>
  <c r="Z188" i="1"/>
  <c r="Y188" i="1"/>
  <c r="X188" i="1"/>
  <c r="W188" i="1"/>
  <c r="V188" i="1"/>
  <c r="U188" i="1"/>
  <c r="T188" i="1"/>
  <c r="S188" i="1"/>
  <c r="R188" i="1"/>
  <c r="Q188" i="1"/>
  <c r="P188" i="1"/>
  <c r="O188" i="1"/>
  <c r="N188" i="1"/>
  <c r="M188" i="1"/>
  <c r="L188" i="1"/>
  <c r="K188" i="1"/>
  <c r="J188" i="1"/>
  <c r="I188" i="1"/>
  <c r="H188" i="1"/>
  <c r="G188" i="1"/>
  <c r="F188" i="1"/>
  <c r="E188" i="1"/>
  <c r="AH187" i="1"/>
  <c r="AG187" i="1"/>
  <c r="AF187" i="1"/>
  <c r="AE187" i="1"/>
  <c r="AD187" i="1"/>
  <c r="AC187" i="1"/>
  <c r="AB187" i="1"/>
  <c r="AA187" i="1"/>
  <c r="Z187" i="1"/>
  <c r="Y187" i="1"/>
  <c r="X187" i="1"/>
  <c r="W187" i="1"/>
  <c r="V187" i="1"/>
  <c r="U187" i="1"/>
  <c r="T187" i="1"/>
  <c r="S187" i="1"/>
  <c r="R187" i="1"/>
  <c r="Q187" i="1"/>
  <c r="P187" i="1"/>
  <c r="O187" i="1"/>
  <c r="N187" i="1"/>
  <c r="M187" i="1"/>
  <c r="L187" i="1"/>
  <c r="K187" i="1"/>
  <c r="J187" i="1"/>
  <c r="I187" i="1"/>
  <c r="H187" i="1"/>
  <c r="G187" i="1"/>
  <c r="F187" i="1"/>
  <c r="E187" i="1"/>
  <c r="AH178" i="1"/>
  <c r="AG178" i="1"/>
  <c r="AF178" i="1"/>
  <c r="AE178" i="1"/>
  <c r="AD178" i="1"/>
  <c r="AC178" i="1"/>
  <c r="AB178" i="1"/>
  <c r="AA178" i="1"/>
  <c r="Z178" i="1"/>
  <c r="Y178" i="1"/>
  <c r="X178" i="1"/>
  <c r="W178" i="1"/>
  <c r="V178" i="1"/>
  <c r="U178" i="1"/>
  <c r="T178" i="1"/>
  <c r="S178" i="1"/>
  <c r="R178" i="1"/>
  <c r="Q178" i="1"/>
  <c r="P178" i="1"/>
  <c r="O178" i="1"/>
  <c r="N178" i="1"/>
  <c r="M178" i="1"/>
  <c r="L178" i="1"/>
  <c r="K178" i="1"/>
  <c r="J178" i="1"/>
  <c r="I178" i="1"/>
  <c r="H178" i="1"/>
  <c r="G178" i="1"/>
  <c r="F178" i="1"/>
  <c r="E178" i="1"/>
  <c r="AH177" i="1"/>
  <c r="AG177" i="1"/>
  <c r="AF177" i="1"/>
  <c r="AE177" i="1"/>
  <c r="AD177" i="1"/>
  <c r="AC177" i="1"/>
  <c r="AB177" i="1"/>
  <c r="AA177" i="1"/>
  <c r="Z177" i="1"/>
  <c r="Y177" i="1"/>
  <c r="X177" i="1"/>
  <c r="W177" i="1"/>
  <c r="V177" i="1"/>
  <c r="U177" i="1"/>
  <c r="T177" i="1"/>
  <c r="S177" i="1"/>
  <c r="R177" i="1"/>
  <c r="Q177" i="1"/>
  <c r="P177" i="1"/>
  <c r="O177" i="1"/>
  <c r="N177" i="1"/>
  <c r="M177" i="1"/>
  <c r="L177" i="1"/>
  <c r="K177" i="1"/>
  <c r="J177" i="1"/>
  <c r="I177" i="1"/>
  <c r="H177" i="1"/>
  <c r="G177" i="1"/>
  <c r="F177" i="1"/>
  <c r="E177" i="1"/>
  <c r="AH168" i="1"/>
  <c r="AG168" i="1"/>
  <c r="AF168" i="1"/>
  <c r="AE168" i="1"/>
  <c r="AD168" i="1"/>
  <c r="AC168" i="1"/>
  <c r="AB168" i="1"/>
  <c r="AA168" i="1"/>
  <c r="Z168" i="1"/>
  <c r="Y168" i="1"/>
  <c r="X168" i="1"/>
  <c r="W168" i="1"/>
  <c r="V168" i="1"/>
  <c r="U168" i="1"/>
  <c r="T168" i="1"/>
  <c r="S168" i="1"/>
  <c r="R168" i="1"/>
  <c r="Q168" i="1"/>
  <c r="P168" i="1"/>
  <c r="O168" i="1"/>
  <c r="N168" i="1"/>
  <c r="M168" i="1"/>
  <c r="L168" i="1"/>
  <c r="K168" i="1"/>
  <c r="J168" i="1"/>
  <c r="I168" i="1"/>
  <c r="H168" i="1"/>
  <c r="G168" i="1"/>
  <c r="F168" i="1"/>
  <c r="E168" i="1"/>
  <c r="AH167" i="1"/>
  <c r="AG167" i="1"/>
  <c r="AF167" i="1"/>
  <c r="AE167" i="1"/>
  <c r="AD167" i="1"/>
  <c r="AC167" i="1"/>
  <c r="AB167" i="1"/>
  <c r="AA167" i="1"/>
  <c r="Z167" i="1"/>
  <c r="Y167" i="1"/>
  <c r="X167" i="1"/>
  <c r="W167" i="1"/>
  <c r="V167" i="1"/>
  <c r="U167" i="1"/>
  <c r="T167" i="1"/>
  <c r="S167" i="1"/>
  <c r="R167" i="1"/>
  <c r="Q167" i="1"/>
  <c r="P167" i="1"/>
  <c r="O167" i="1"/>
  <c r="N167" i="1"/>
  <c r="M167" i="1"/>
  <c r="L167" i="1"/>
  <c r="K167" i="1"/>
  <c r="J167" i="1"/>
  <c r="I167" i="1"/>
  <c r="H167" i="1"/>
  <c r="G167" i="1"/>
  <c r="F167" i="1"/>
  <c r="E167" i="1"/>
  <c r="AH160" i="1"/>
  <c r="AG160" i="1"/>
  <c r="AF160" i="1"/>
  <c r="AE160" i="1"/>
  <c r="AD160" i="1"/>
  <c r="AC160" i="1"/>
  <c r="AB160" i="1"/>
  <c r="AA160" i="1"/>
  <c r="Z160" i="1"/>
  <c r="Y160" i="1"/>
  <c r="X160" i="1"/>
  <c r="W160" i="1"/>
  <c r="V160" i="1"/>
  <c r="U160" i="1"/>
  <c r="T160" i="1"/>
  <c r="S160" i="1"/>
  <c r="R160" i="1"/>
  <c r="Q160" i="1"/>
  <c r="P160" i="1"/>
  <c r="O160" i="1"/>
  <c r="N160" i="1"/>
  <c r="M160" i="1"/>
  <c r="L160" i="1"/>
  <c r="K160" i="1"/>
  <c r="J160" i="1"/>
  <c r="I160" i="1"/>
  <c r="H160" i="1"/>
  <c r="G160" i="1"/>
  <c r="F160" i="1"/>
  <c r="E160" i="1"/>
  <c r="AH151" i="1"/>
  <c r="AG151" i="1"/>
  <c r="AF151" i="1"/>
  <c r="AE151" i="1"/>
  <c r="AD151" i="1"/>
  <c r="AC151" i="1"/>
  <c r="AB151" i="1"/>
  <c r="AA151" i="1"/>
  <c r="Z151" i="1"/>
  <c r="Y151" i="1"/>
  <c r="X151" i="1"/>
  <c r="W151" i="1"/>
  <c r="V151" i="1"/>
  <c r="U151" i="1"/>
  <c r="T151" i="1"/>
  <c r="S151" i="1"/>
  <c r="R151" i="1"/>
  <c r="Q151" i="1"/>
  <c r="P151" i="1"/>
  <c r="O151" i="1"/>
  <c r="N151" i="1"/>
  <c r="M151" i="1"/>
  <c r="L151" i="1"/>
  <c r="K151" i="1"/>
  <c r="J151" i="1"/>
  <c r="I151" i="1"/>
  <c r="H151" i="1"/>
  <c r="G151" i="1"/>
  <c r="F151" i="1"/>
  <c r="E151" i="1"/>
  <c r="AH142" i="1"/>
  <c r="AG142" i="1"/>
  <c r="AF142" i="1"/>
  <c r="AE142" i="1"/>
  <c r="AD142" i="1"/>
  <c r="AC142" i="1"/>
  <c r="AB142" i="1"/>
  <c r="AA142" i="1"/>
  <c r="Z142" i="1"/>
  <c r="Y142" i="1"/>
  <c r="X142" i="1"/>
  <c r="W142" i="1"/>
  <c r="V142" i="1"/>
  <c r="U142" i="1"/>
  <c r="T142" i="1"/>
  <c r="S142" i="1"/>
  <c r="R142" i="1"/>
  <c r="Q142" i="1"/>
  <c r="P142" i="1"/>
  <c r="O142" i="1"/>
  <c r="N142" i="1"/>
  <c r="M142" i="1"/>
  <c r="L142" i="1"/>
  <c r="K142" i="1"/>
  <c r="J142" i="1"/>
  <c r="I142" i="1"/>
  <c r="H142" i="1"/>
  <c r="G142" i="1"/>
  <c r="F142" i="1"/>
  <c r="E142" i="1"/>
  <c r="AH141" i="1"/>
  <c r="AG141" i="1"/>
  <c r="AF141" i="1"/>
  <c r="AE141" i="1"/>
  <c r="AD141" i="1"/>
  <c r="AC141" i="1"/>
  <c r="AB141" i="1"/>
  <c r="AA141" i="1"/>
  <c r="Z141" i="1"/>
  <c r="Y141" i="1"/>
  <c r="X141" i="1"/>
  <c r="W141" i="1"/>
  <c r="V141" i="1"/>
  <c r="U141" i="1"/>
  <c r="T141" i="1"/>
  <c r="S141" i="1"/>
  <c r="R141" i="1"/>
  <c r="Q141" i="1"/>
  <c r="P141" i="1"/>
  <c r="O141" i="1"/>
  <c r="N141" i="1"/>
  <c r="M141" i="1"/>
  <c r="L141" i="1"/>
  <c r="K141" i="1"/>
  <c r="J141" i="1"/>
  <c r="I141" i="1"/>
  <c r="H141" i="1"/>
  <c r="G141" i="1"/>
  <c r="F141" i="1"/>
  <c r="E141" i="1"/>
  <c r="AH131" i="1"/>
  <c r="AG131" i="1"/>
  <c r="AF131" i="1"/>
  <c r="AE131" i="1"/>
  <c r="AD131" i="1"/>
  <c r="AC131" i="1"/>
  <c r="AB131" i="1"/>
  <c r="AA131" i="1"/>
  <c r="Z131" i="1"/>
  <c r="Y131" i="1"/>
  <c r="X131" i="1"/>
  <c r="W131" i="1"/>
  <c r="V131" i="1"/>
  <c r="U131" i="1"/>
  <c r="T131" i="1"/>
  <c r="S131" i="1"/>
  <c r="R131" i="1"/>
  <c r="Q131" i="1"/>
  <c r="P131" i="1"/>
  <c r="O131" i="1"/>
  <c r="N131" i="1"/>
  <c r="M131" i="1"/>
  <c r="L131" i="1"/>
  <c r="K131" i="1"/>
  <c r="J131" i="1"/>
  <c r="I131" i="1"/>
  <c r="H131" i="1"/>
  <c r="G131" i="1"/>
  <c r="F131" i="1"/>
  <c r="E131" i="1"/>
  <c r="AH130" i="1"/>
  <c r="AG130" i="1"/>
  <c r="AF130" i="1"/>
  <c r="AE130" i="1"/>
  <c r="AD130" i="1"/>
  <c r="AC130" i="1"/>
  <c r="AB130" i="1"/>
  <c r="AA130" i="1"/>
  <c r="Z130" i="1"/>
  <c r="Y130" i="1"/>
  <c r="X130" i="1"/>
  <c r="W130" i="1"/>
  <c r="V130" i="1"/>
  <c r="U130" i="1"/>
  <c r="T130" i="1"/>
  <c r="S130" i="1"/>
  <c r="R130" i="1"/>
  <c r="Q130" i="1"/>
  <c r="P130" i="1"/>
  <c r="O130" i="1"/>
  <c r="N130" i="1"/>
  <c r="M130" i="1"/>
  <c r="L130" i="1"/>
  <c r="K130" i="1"/>
  <c r="J130" i="1"/>
  <c r="I130" i="1"/>
  <c r="H130" i="1"/>
  <c r="G130" i="1"/>
  <c r="F130" i="1"/>
  <c r="E130" i="1"/>
  <c r="AH129" i="1"/>
  <c r="AG129" i="1"/>
  <c r="AF129" i="1"/>
  <c r="AE129" i="1"/>
  <c r="AD129" i="1"/>
  <c r="AC129" i="1"/>
  <c r="AB129" i="1"/>
  <c r="AA129" i="1"/>
  <c r="Z129" i="1"/>
  <c r="Y129" i="1"/>
  <c r="X129" i="1"/>
  <c r="W129" i="1"/>
  <c r="V129" i="1"/>
  <c r="U129" i="1"/>
  <c r="T129" i="1"/>
  <c r="S129" i="1"/>
  <c r="R129" i="1"/>
  <c r="Q129" i="1"/>
  <c r="P129" i="1"/>
  <c r="O129" i="1"/>
  <c r="N129" i="1"/>
  <c r="M129" i="1"/>
  <c r="L129" i="1"/>
  <c r="K129" i="1"/>
  <c r="J129" i="1"/>
  <c r="I129" i="1"/>
  <c r="H129" i="1"/>
  <c r="G129" i="1"/>
  <c r="F129" i="1"/>
  <c r="E129" i="1"/>
  <c r="AH128" i="1"/>
  <c r="AG128" i="1"/>
  <c r="AF128" i="1"/>
  <c r="AE128" i="1"/>
  <c r="AD128" i="1"/>
  <c r="AC128" i="1"/>
  <c r="AB128" i="1"/>
  <c r="AA128" i="1"/>
  <c r="Z128" i="1"/>
  <c r="Y128" i="1"/>
  <c r="X128" i="1"/>
  <c r="W128" i="1"/>
  <c r="V128" i="1"/>
  <c r="U128" i="1"/>
  <c r="T128" i="1"/>
  <c r="S128" i="1"/>
  <c r="R128" i="1"/>
  <c r="Q128" i="1"/>
  <c r="P128" i="1"/>
  <c r="O128" i="1"/>
  <c r="N128" i="1"/>
  <c r="M128" i="1"/>
  <c r="L128" i="1"/>
  <c r="K128" i="1"/>
  <c r="J128" i="1"/>
  <c r="I128" i="1"/>
  <c r="H128" i="1"/>
  <c r="G128" i="1"/>
  <c r="F128" i="1"/>
  <c r="E128" i="1"/>
  <c r="AH127" i="1"/>
  <c r="AG127" i="1"/>
  <c r="AF127" i="1"/>
  <c r="AE127" i="1"/>
  <c r="AD127" i="1"/>
  <c r="AC127" i="1"/>
  <c r="AB127" i="1"/>
  <c r="AA127" i="1"/>
  <c r="Z127" i="1"/>
  <c r="Y127" i="1"/>
  <c r="X127" i="1"/>
  <c r="W127" i="1"/>
  <c r="V127" i="1"/>
  <c r="U127" i="1"/>
  <c r="T127" i="1"/>
  <c r="S127" i="1"/>
  <c r="R127" i="1"/>
  <c r="Q127" i="1"/>
  <c r="P127" i="1"/>
  <c r="O127" i="1"/>
  <c r="N127" i="1"/>
  <c r="M127" i="1"/>
  <c r="L127" i="1"/>
  <c r="K127" i="1"/>
  <c r="J127" i="1"/>
  <c r="I127" i="1"/>
  <c r="H127" i="1"/>
  <c r="G127" i="1"/>
  <c r="F127" i="1"/>
  <c r="E127" i="1"/>
  <c r="AH126" i="1"/>
  <c r="AG126" i="1"/>
  <c r="AF126" i="1"/>
  <c r="AE126" i="1"/>
  <c r="AD126" i="1"/>
  <c r="AC126" i="1"/>
  <c r="AB126" i="1"/>
  <c r="AA126" i="1"/>
  <c r="Z126" i="1"/>
  <c r="Y126" i="1"/>
  <c r="X126" i="1"/>
  <c r="W126" i="1"/>
  <c r="V126" i="1"/>
  <c r="U126" i="1"/>
  <c r="T126" i="1"/>
  <c r="S126" i="1"/>
  <c r="R126" i="1"/>
  <c r="Q126" i="1"/>
  <c r="P126" i="1"/>
  <c r="O126" i="1"/>
  <c r="N126" i="1"/>
  <c r="M126" i="1"/>
  <c r="L126" i="1"/>
  <c r="K126" i="1"/>
  <c r="J126" i="1"/>
  <c r="I126" i="1"/>
  <c r="H126" i="1"/>
  <c r="G126" i="1"/>
  <c r="F126" i="1"/>
  <c r="E126" i="1"/>
  <c r="AH125" i="1"/>
  <c r="AG125" i="1"/>
  <c r="AF125" i="1"/>
  <c r="AE125" i="1"/>
  <c r="AD125" i="1"/>
  <c r="AC125" i="1"/>
  <c r="AB125" i="1"/>
  <c r="AA125" i="1"/>
  <c r="Z125" i="1"/>
  <c r="Y125" i="1"/>
  <c r="X125" i="1"/>
  <c r="W125" i="1"/>
  <c r="V125" i="1"/>
  <c r="U125" i="1"/>
  <c r="T125" i="1"/>
  <c r="S125" i="1"/>
  <c r="R125" i="1"/>
  <c r="Q125" i="1"/>
  <c r="P125" i="1"/>
  <c r="O125" i="1"/>
  <c r="N125" i="1"/>
  <c r="M125" i="1"/>
  <c r="L125" i="1"/>
  <c r="K125" i="1"/>
  <c r="J125" i="1"/>
  <c r="I125" i="1"/>
  <c r="H125" i="1"/>
  <c r="G125" i="1"/>
  <c r="F125" i="1"/>
  <c r="E125" i="1"/>
  <c r="AH124" i="1"/>
  <c r="AG124" i="1"/>
  <c r="AF124" i="1"/>
  <c r="AE124" i="1"/>
  <c r="AD124" i="1"/>
  <c r="AC124" i="1"/>
  <c r="AB124" i="1"/>
  <c r="AA124" i="1"/>
  <c r="Z124" i="1"/>
  <c r="Y124" i="1"/>
  <c r="X124" i="1"/>
  <c r="W124" i="1"/>
  <c r="V124" i="1"/>
  <c r="U124" i="1"/>
  <c r="T124" i="1"/>
  <c r="S124" i="1"/>
  <c r="R124" i="1"/>
  <c r="Q124" i="1"/>
  <c r="P124" i="1"/>
  <c r="O124" i="1"/>
  <c r="N124" i="1"/>
  <c r="M124" i="1"/>
  <c r="L124" i="1"/>
  <c r="K124" i="1"/>
  <c r="J124" i="1"/>
  <c r="I124" i="1"/>
  <c r="H124" i="1"/>
  <c r="G124" i="1"/>
  <c r="F124" i="1"/>
  <c r="E124" i="1"/>
  <c r="AH123" i="1"/>
  <c r="AH132" i="1" s="1"/>
  <c r="AH337" i="1" s="1"/>
  <c r="AG123" i="1"/>
  <c r="AG132" i="1" s="1"/>
  <c r="AG337" i="1" s="1"/>
  <c r="AF123" i="1"/>
  <c r="AF132" i="1" s="1"/>
  <c r="AF337" i="1" s="1"/>
  <c r="AE123" i="1"/>
  <c r="AE132" i="1" s="1"/>
  <c r="AE337" i="1" s="1"/>
  <c r="AD123" i="1"/>
  <c r="AD132" i="1" s="1"/>
  <c r="AD337" i="1" s="1"/>
  <c r="AC123" i="1"/>
  <c r="AC132" i="1" s="1"/>
  <c r="AC337" i="1" s="1"/>
  <c r="AB123" i="1"/>
  <c r="AB132" i="1" s="1"/>
  <c r="AB337" i="1" s="1"/>
  <c r="AA123" i="1"/>
  <c r="AA132" i="1" s="1"/>
  <c r="AA337" i="1" s="1"/>
  <c r="Z123" i="1"/>
  <c r="Z132" i="1" s="1"/>
  <c r="Z337" i="1" s="1"/>
  <c r="Y123" i="1"/>
  <c r="Y132" i="1" s="1"/>
  <c r="Y337" i="1" s="1"/>
  <c r="X123" i="1"/>
  <c r="X132" i="1" s="1"/>
  <c r="X337" i="1" s="1"/>
  <c r="W123" i="1"/>
  <c r="W132" i="1" s="1"/>
  <c r="W337" i="1" s="1"/>
  <c r="V123" i="1"/>
  <c r="V132" i="1" s="1"/>
  <c r="V337" i="1" s="1"/>
  <c r="U123" i="1"/>
  <c r="U132" i="1" s="1"/>
  <c r="U337" i="1" s="1"/>
  <c r="T123" i="1"/>
  <c r="T132" i="1" s="1"/>
  <c r="T337" i="1" s="1"/>
  <c r="S123" i="1"/>
  <c r="S132" i="1" s="1"/>
  <c r="S337" i="1" s="1"/>
  <c r="R123" i="1"/>
  <c r="R132" i="1" s="1"/>
  <c r="R337" i="1" s="1"/>
  <c r="Q123" i="1"/>
  <c r="Q132" i="1" s="1"/>
  <c r="Q337" i="1" s="1"/>
  <c r="P123" i="1"/>
  <c r="P132" i="1" s="1"/>
  <c r="P337" i="1" s="1"/>
  <c r="O123" i="1"/>
  <c r="O132" i="1" s="1"/>
  <c r="O337" i="1" s="1"/>
  <c r="N123" i="1"/>
  <c r="N132" i="1" s="1"/>
  <c r="N337" i="1" s="1"/>
  <c r="M123" i="1"/>
  <c r="M132" i="1" s="1"/>
  <c r="M337" i="1" s="1"/>
  <c r="L123" i="1"/>
  <c r="L132" i="1" s="1"/>
  <c r="L337" i="1" s="1"/>
  <c r="K123" i="1"/>
  <c r="K132" i="1" s="1"/>
  <c r="K337" i="1" s="1"/>
  <c r="J123" i="1"/>
  <c r="J132" i="1" s="1"/>
  <c r="J337" i="1" s="1"/>
  <c r="I123" i="1"/>
  <c r="I132" i="1" s="1"/>
  <c r="I337" i="1" s="1"/>
  <c r="H123" i="1"/>
  <c r="H132" i="1" s="1"/>
  <c r="H337" i="1" s="1"/>
  <c r="G123" i="1"/>
  <c r="G132" i="1" s="1"/>
  <c r="G337" i="1" s="1"/>
  <c r="F123" i="1"/>
  <c r="F132" i="1" s="1"/>
  <c r="F337" i="1" s="1"/>
  <c r="E123" i="1"/>
  <c r="E132" i="1" s="1"/>
  <c r="E337" i="1" s="1"/>
  <c r="AG83" i="1"/>
  <c r="AF83" i="1"/>
  <c r="AE83" i="1"/>
  <c r="AD83" i="1"/>
  <c r="AC83" i="1"/>
  <c r="AB83" i="1"/>
  <c r="AA83" i="1"/>
  <c r="Z83" i="1"/>
  <c r="Y83" i="1"/>
  <c r="X83" i="1"/>
  <c r="W83" i="1"/>
  <c r="V83" i="1"/>
  <c r="U83" i="1"/>
  <c r="T83" i="1"/>
  <c r="S83" i="1"/>
  <c r="R83" i="1"/>
  <c r="Q83" i="1"/>
  <c r="P83" i="1"/>
  <c r="O83" i="1"/>
  <c r="N83" i="1"/>
  <c r="M83" i="1"/>
  <c r="L83" i="1"/>
  <c r="K83" i="1"/>
  <c r="J83" i="1"/>
  <c r="I83" i="1"/>
  <c r="H83" i="1"/>
  <c r="G83" i="1"/>
  <c r="F83" i="1"/>
  <c r="E83"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E45"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 r="AH6" i="1"/>
  <c r="AG6" i="1"/>
  <c r="AF6" i="1"/>
  <c r="AE6" i="1"/>
  <c r="AD6" i="1"/>
  <c r="AC6" i="1"/>
  <c r="AB6" i="1"/>
  <c r="AA6" i="1"/>
  <c r="Z6" i="1"/>
  <c r="Y6" i="1"/>
  <c r="AG1" i="1"/>
  <c r="AF1" i="1"/>
  <c r="AE1" i="1"/>
  <c r="AD1" i="1"/>
  <c r="AC1" i="1"/>
  <c r="AB1" i="1"/>
  <c r="AA1" i="1"/>
  <c r="Z1" i="1"/>
  <c r="Y1" i="1"/>
  <c r="X1" i="1"/>
  <c r="W1" i="1"/>
  <c r="V1" i="1"/>
  <c r="U1" i="1"/>
  <c r="T1" i="1"/>
  <c r="S1" i="1"/>
  <c r="R1" i="1"/>
  <c r="Q1" i="1"/>
  <c r="P1" i="1"/>
  <c r="O1" i="1"/>
  <c r="N1" i="1"/>
  <c r="M1" i="1"/>
  <c r="L1" i="1"/>
  <c r="K1" i="1"/>
  <c r="J1" i="1"/>
  <c r="I1" i="1"/>
  <c r="H1" i="1"/>
  <c r="G1" i="1"/>
  <c r="F1" i="1"/>
  <c r="R212" i="3"/>
  <c r="Q212" i="3"/>
  <c r="P212" i="3"/>
  <c r="O212" i="3"/>
  <c r="N212" i="3"/>
  <c r="M212" i="3"/>
  <c r="L212" i="3"/>
  <c r="K212" i="3"/>
  <c r="J212" i="3"/>
  <c r="I212" i="3"/>
  <c r="H212" i="3"/>
  <c r="R211" i="3"/>
  <c r="Q211" i="3"/>
  <c r="P211" i="3"/>
  <c r="O211" i="3"/>
  <c r="N211" i="3"/>
  <c r="M211" i="3"/>
  <c r="L211" i="3"/>
  <c r="K211" i="3"/>
  <c r="J211" i="3"/>
  <c r="I211" i="3"/>
  <c r="H211" i="3"/>
  <c r="R210" i="3"/>
  <c r="Q210" i="3"/>
  <c r="P210" i="3"/>
  <c r="O210" i="3"/>
  <c r="N210" i="3"/>
  <c r="M210" i="3"/>
  <c r="L210" i="3"/>
  <c r="K210" i="3"/>
  <c r="J210" i="3"/>
  <c r="I210" i="3"/>
  <c r="H210" i="3"/>
  <c r="U206" i="3"/>
  <c r="R206" i="3"/>
  <c r="Q206" i="3"/>
  <c r="P206" i="3"/>
  <c r="O206" i="3"/>
  <c r="N206" i="3"/>
  <c r="M206" i="3"/>
  <c r="L206" i="3"/>
  <c r="K206" i="3"/>
  <c r="J206" i="3"/>
  <c r="I206" i="3"/>
  <c r="H206" i="3"/>
  <c r="U205" i="3"/>
  <c r="R205" i="3"/>
  <c r="Q205" i="3"/>
  <c r="P205" i="3"/>
  <c r="O205" i="3"/>
  <c r="N205" i="3"/>
  <c r="M205" i="3"/>
  <c r="L205" i="3"/>
  <c r="K205" i="3"/>
  <c r="J205" i="3"/>
  <c r="I205" i="3"/>
  <c r="H205" i="3"/>
  <c r="R204" i="3"/>
  <c r="Q204" i="3"/>
  <c r="P204" i="3"/>
  <c r="O204" i="3"/>
  <c r="N204" i="3"/>
  <c r="M204" i="3"/>
  <c r="L204" i="3"/>
  <c r="K204" i="3"/>
  <c r="J204" i="3"/>
  <c r="I204" i="3"/>
  <c r="H204" i="3"/>
  <c r="R201" i="3"/>
  <c r="Q201" i="3"/>
  <c r="P201" i="3"/>
  <c r="O201" i="3"/>
  <c r="N201" i="3"/>
  <c r="M201" i="3"/>
  <c r="L201" i="3"/>
  <c r="K201" i="3"/>
  <c r="J201" i="3"/>
  <c r="I201" i="3"/>
  <c r="H201" i="3"/>
  <c r="R200" i="3"/>
  <c r="Q200" i="3"/>
  <c r="P200" i="3"/>
  <c r="O200" i="3"/>
  <c r="N200" i="3"/>
  <c r="M200" i="3"/>
  <c r="L200" i="3"/>
  <c r="K200" i="3"/>
  <c r="J200" i="3"/>
  <c r="I200" i="3"/>
  <c r="H200" i="3"/>
  <c r="R199" i="3"/>
  <c r="Q199" i="3"/>
  <c r="P199" i="3"/>
  <c r="O199" i="3"/>
  <c r="N199" i="3"/>
  <c r="M199" i="3"/>
  <c r="L199" i="3"/>
  <c r="K199" i="3"/>
  <c r="J199" i="3"/>
  <c r="I199" i="3"/>
  <c r="H199" i="3"/>
  <c r="R198" i="3"/>
  <c r="Q198" i="3"/>
  <c r="P198" i="3"/>
  <c r="O198" i="3"/>
  <c r="N198" i="3"/>
  <c r="M198" i="3"/>
  <c r="L198" i="3"/>
  <c r="K198" i="3"/>
  <c r="J198" i="3"/>
  <c r="I198" i="3"/>
  <c r="H198" i="3"/>
  <c r="R197" i="3"/>
  <c r="Q197" i="3"/>
  <c r="P197" i="3"/>
  <c r="O197" i="3"/>
  <c r="N197" i="3"/>
  <c r="M197" i="3"/>
  <c r="L197" i="3"/>
  <c r="K197" i="3"/>
  <c r="J197" i="3"/>
  <c r="I197" i="3"/>
  <c r="H197" i="3"/>
  <c r="R196" i="3"/>
  <c r="Q196" i="3"/>
  <c r="P196" i="3"/>
  <c r="O196" i="3"/>
  <c r="N196" i="3"/>
  <c r="M196" i="3"/>
  <c r="L196" i="3"/>
  <c r="K196" i="3"/>
  <c r="J196" i="3"/>
  <c r="I196" i="3"/>
  <c r="H196" i="3"/>
  <c r="R194" i="3"/>
  <c r="Q194" i="3"/>
  <c r="P194" i="3"/>
  <c r="O194" i="3"/>
  <c r="N194" i="3"/>
  <c r="M194" i="3"/>
  <c r="L194" i="3"/>
  <c r="K194" i="3"/>
  <c r="J194" i="3"/>
  <c r="I194" i="3"/>
  <c r="H194" i="3"/>
  <c r="R193" i="3"/>
  <c r="Q193" i="3"/>
  <c r="P193" i="3"/>
  <c r="O193" i="3"/>
  <c r="N193" i="3"/>
  <c r="M193" i="3"/>
  <c r="L193" i="3"/>
  <c r="K193" i="3"/>
  <c r="J193" i="3"/>
  <c r="I193" i="3"/>
  <c r="H193" i="3"/>
  <c r="U192" i="3"/>
  <c r="R192" i="3"/>
  <c r="Q192" i="3"/>
  <c r="P192" i="3"/>
  <c r="O192" i="3"/>
  <c r="N192" i="3"/>
  <c r="M192" i="3"/>
  <c r="L192" i="3"/>
  <c r="K192" i="3"/>
  <c r="J192" i="3"/>
  <c r="I192" i="3"/>
  <c r="H192" i="3"/>
  <c r="U191" i="3"/>
  <c r="R191" i="3"/>
  <c r="Q191" i="3"/>
  <c r="P191" i="3"/>
  <c r="O191" i="3"/>
  <c r="N191" i="3"/>
  <c r="M191" i="3"/>
  <c r="L191" i="3"/>
  <c r="K191" i="3"/>
  <c r="J191" i="3"/>
  <c r="I191" i="3"/>
  <c r="H191" i="3"/>
  <c r="R190" i="3"/>
  <c r="Q190" i="3"/>
  <c r="P190" i="3"/>
  <c r="O190" i="3"/>
  <c r="N190" i="3"/>
  <c r="M190" i="3"/>
  <c r="L190" i="3"/>
  <c r="K190" i="3"/>
  <c r="J190" i="3"/>
  <c r="I190" i="3"/>
  <c r="H190" i="3"/>
  <c r="U189" i="3"/>
  <c r="R189" i="3"/>
  <c r="Q189" i="3"/>
  <c r="P189" i="3"/>
  <c r="O189" i="3"/>
  <c r="N189" i="3"/>
  <c r="M189" i="3"/>
  <c r="L189" i="3"/>
  <c r="K189" i="3"/>
  <c r="J189" i="3"/>
  <c r="I189" i="3"/>
  <c r="H189" i="3"/>
  <c r="U188" i="3"/>
  <c r="R188" i="3"/>
  <c r="Q188" i="3"/>
  <c r="P188" i="3"/>
  <c r="O188" i="3"/>
  <c r="N188" i="3"/>
  <c r="M188" i="3"/>
  <c r="L188" i="3"/>
  <c r="K188" i="3"/>
  <c r="J188" i="3"/>
  <c r="I188" i="3"/>
  <c r="H188" i="3"/>
  <c r="R186" i="3"/>
  <c r="Q186" i="3"/>
  <c r="P186" i="3"/>
  <c r="O186" i="3"/>
  <c r="N186" i="3"/>
  <c r="M186" i="3"/>
  <c r="L186" i="3"/>
  <c r="K186" i="3"/>
  <c r="J186" i="3"/>
  <c r="I186" i="3"/>
  <c r="H186" i="3"/>
  <c r="R185" i="3"/>
  <c r="Q185" i="3"/>
  <c r="P185" i="3"/>
  <c r="O185" i="3"/>
  <c r="N185" i="3"/>
  <c r="M185" i="3"/>
  <c r="L185" i="3"/>
  <c r="K185" i="3"/>
  <c r="J185" i="3"/>
  <c r="I185" i="3"/>
  <c r="H185" i="3"/>
  <c r="R184" i="3"/>
  <c r="Q184" i="3"/>
  <c r="P184" i="3"/>
  <c r="O184" i="3"/>
  <c r="N184" i="3"/>
  <c r="M184" i="3"/>
  <c r="L184" i="3"/>
  <c r="K184" i="3"/>
  <c r="J184" i="3"/>
  <c r="I184" i="3"/>
  <c r="H184" i="3"/>
  <c r="U183" i="3"/>
  <c r="R183" i="3"/>
  <c r="Q183" i="3"/>
  <c r="P183" i="3"/>
  <c r="O183" i="3"/>
  <c r="N183" i="3"/>
  <c r="M183" i="3"/>
  <c r="L183" i="3"/>
  <c r="K183" i="3"/>
  <c r="J183" i="3"/>
  <c r="I183" i="3"/>
  <c r="H183" i="3"/>
  <c r="R171" i="3"/>
  <c r="Q171" i="3"/>
  <c r="P171" i="3"/>
  <c r="O171" i="3"/>
  <c r="N171" i="3"/>
  <c r="M171" i="3"/>
  <c r="L171" i="3"/>
  <c r="K171" i="3"/>
  <c r="J171" i="3"/>
  <c r="I171" i="3"/>
  <c r="H171" i="3"/>
  <c r="R170" i="3"/>
  <c r="Q170" i="3"/>
  <c r="P170" i="3"/>
  <c r="O170" i="3"/>
  <c r="N170" i="3"/>
  <c r="M170" i="3"/>
  <c r="L170" i="3"/>
  <c r="K170" i="3"/>
  <c r="J170" i="3"/>
  <c r="I170" i="3"/>
  <c r="H170" i="3"/>
  <c r="R169" i="3"/>
  <c r="Q169" i="3"/>
  <c r="P169" i="3"/>
  <c r="O169" i="3"/>
  <c r="N169" i="3"/>
  <c r="M169" i="3"/>
  <c r="L169" i="3"/>
  <c r="K169" i="3"/>
  <c r="J169" i="3"/>
  <c r="I169" i="3"/>
  <c r="H169" i="3"/>
  <c r="R168" i="3"/>
  <c r="Q168" i="3"/>
  <c r="P168" i="3"/>
  <c r="O168" i="3"/>
  <c r="N168" i="3"/>
  <c r="M168" i="3"/>
  <c r="L168" i="3"/>
  <c r="K168" i="3"/>
  <c r="J168" i="3"/>
  <c r="I168" i="3"/>
  <c r="H168" i="3"/>
  <c r="U167" i="3"/>
  <c r="R167" i="3"/>
  <c r="Q167" i="3"/>
  <c r="P167" i="3"/>
  <c r="O167" i="3"/>
  <c r="N167" i="3"/>
  <c r="M167" i="3"/>
  <c r="L167" i="3"/>
  <c r="K167" i="3"/>
  <c r="J167" i="3"/>
  <c r="I167" i="3"/>
  <c r="H167" i="3"/>
  <c r="U166" i="3"/>
  <c r="R166" i="3"/>
  <c r="Q166" i="3"/>
  <c r="P166" i="3"/>
  <c r="O166" i="3"/>
  <c r="N166" i="3"/>
  <c r="M166" i="3"/>
  <c r="L166" i="3"/>
  <c r="K166" i="3"/>
  <c r="J166" i="3"/>
  <c r="I166" i="3"/>
  <c r="H166" i="3"/>
  <c r="U162" i="3"/>
  <c r="R162" i="3"/>
  <c r="Q162" i="3"/>
  <c r="P162" i="3"/>
  <c r="O162" i="3"/>
  <c r="N162" i="3"/>
  <c r="M162" i="3"/>
  <c r="L162" i="3"/>
  <c r="K162" i="3"/>
  <c r="J162" i="3"/>
  <c r="I162" i="3"/>
  <c r="H162" i="3"/>
  <c r="U161" i="3"/>
  <c r="Q161" i="3"/>
  <c r="P161" i="3"/>
  <c r="O161" i="3"/>
  <c r="N161" i="3"/>
  <c r="M161" i="3"/>
  <c r="L161" i="3"/>
  <c r="K161" i="3"/>
  <c r="J161" i="3"/>
  <c r="I161" i="3"/>
  <c r="H161" i="3"/>
  <c r="R160" i="3"/>
  <c r="Q160" i="3"/>
  <c r="P160" i="3"/>
  <c r="O160" i="3"/>
  <c r="N160" i="3"/>
  <c r="M160" i="3"/>
  <c r="L160" i="3"/>
  <c r="K160" i="3"/>
  <c r="J160" i="3"/>
  <c r="I160" i="3"/>
  <c r="H160" i="3"/>
  <c r="U159" i="3"/>
  <c r="R159" i="3"/>
  <c r="Q159" i="3"/>
  <c r="P159" i="3"/>
  <c r="O159" i="3"/>
  <c r="N159" i="3"/>
  <c r="M159" i="3"/>
  <c r="L159" i="3"/>
  <c r="K159" i="3"/>
  <c r="J159" i="3"/>
  <c r="I159" i="3"/>
  <c r="H159" i="3"/>
  <c r="U158" i="3"/>
  <c r="Q158" i="3"/>
  <c r="P158" i="3"/>
  <c r="O158" i="3"/>
  <c r="N158" i="3"/>
  <c r="M158" i="3"/>
  <c r="L158" i="3"/>
  <c r="K158" i="3"/>
  <c r="J158" i="3"/>
  <c r="I158" i="3"/>
  <c r="H158" i="3"/>
  <c r="U155" i="3"/>
  <c r="R155" i="3"/>
  <c r="Q155" i="3"/>
  <c r="P155" i="3"/>
  <c r="O155" i="3"/>
  <c r="N155" i="3"/>
  <c r="M155" i="3"/>
  <c r="L155" i="3"/>
  <c r="K155" i="3"/>
  <c r="J155" i="3"/>
  <c r="I155" i="3"/>
  <c r="H155" i="3"/>
  <c r="R142" i="3"/>
  <c r="Q142" i="3"/>
  <c r="P142" i="3"/>
  <c r="O142" i="3"/>
  <c r="N142" i="3"/>
  <c r="M142" i="3"/>
  <c r="L142" i="3"/>
  <c r="K142" i="3"/>
  <c r="J142" i="3"/>
  <c r="I142" i="3"/>
  <c r="H142" i="3"/>
  <c r="U141" i="3"/>
  <c r="R141" i="3"/>
  <c r="Q141" i="3"/>
  <c r="P141" i="3"/>
  <c r="O141" i="3"/>
  <c r="N141" i="3"/>
  <c r="M141" i="3"/>
  <c r="L141" i="3"/>
  <c r="K141" i="3"/>
  <c r="J141" i="3"/>
  <c r="I141" i="3"/>
  <c r="H141" i="3"/>
  <c r="U140" i="3"/>
  <c r="R140" i="3"/>
  <c r="Q140" i="3"/>
  <c r="P140" i="3"/>
  <c r="O140" i="3"/>
  <c r="N140" i="3"/>
  <c r="M140" i="3"/>
  <c r="L140" i="3"/>
  <c r="K140" i="3"/>
  <c r="J140" i="3"/>
  <c r="I140" i="3"/>
  <c r="H140" i="3"/>
  <c r="R135" i="3"/>
  <c r="Q135" i="3"/>
  <c r="P135" i="3"/>
  <c r="O135" i="3"/>
  <c r="N135" i="3"/>
  <c r="M135" i="3"/>
  <c r="L135" i="3"/>
  <c r="K135" i="3"/>
  <c r="J135" i="3"/>
  <c r="I135" i="3"/>
  <c r="H135" i="3"/>
  <c r="R134" i="3"/>
  <c r="Q134" i="3"/>
  <c r="P134" i="3"/>
  <c r="O134" i="3"/>
  <c r="N134" i="3"/>
  <c r="M134" i="3"/>
  <c r="L134" i="3"/>
  <c r="K134" i="3"/>
  <c r="J134" i="3"/>
  <c r="I134" i="3"/>
  <c r="H134" i="3"/>
  <c r="R133" i="3"/>
  <c r="Q133" i="3"/>
  <c r="P133" i="3"/>
  <c r="O133" i="3"/>
  <c r="N133" i="3"/>
  <c r="M133" i="3"/>
  <c r="L133" i="3"/>
  <c r="K133" i="3"/>
  <c r="J133" i="3"/>
  <c r="I133" i="3"/>
  <c r="H133" i="3"/>
  <c r="R132" i="3"/>
  <c r="Q132" i="3"/>
  <c r="P132" i="3"/>
  <c r="O132" i="3"/>
  <c r="N132" i="3"/>
  <c r="M132" i="3"/>
  <c r="L132" i="3"/>
  <c r="K132" i="3"/>
  <c r="J132" i="3"/>
  <c r="I132" i="3"/>
  <c r="H132" i="3"/>
  <c r="R131" i="3"/>
  <c r="Q131" i="3"/>
  <c r="P131" i="3"/>
  <c r="O131" i="3"/>
  <c r="N131" i="3"/>
  <c r="M131" i="3"/>
  <c r="L131" i="3"/>
  <c r="K131" i="3"/>
  <c r="J131" i="3"/>
  <c r="I131" i="3"/>
  <c r="H131" i="3"/>
  <c r="R129" i="3"/>
  <c r="Q129" i="3"/>
  <c r="P129" i="3"/>
  <c r="O129" i="3"/>
  <c r="N129" i="3"/>
  <c r="M129" i="3"/>
  <c r="L129" i="3"/>
  <c r="K129" i="3"/>
  <c r="J129" i="3"/>
  <c r="I129" i="3"/>
  <c r="H129" i="3"/>
  <c r="R128" i="3"/>
  <c r="Q128" i="3"/>
  <c r="P128" i="3"/>
  <c r="O128" i="3"/>
  <c r="N128" i="3"/>
  <c r="M128" i="3"/>
  <c r="L128" i="3"/>
  <c r="K128" i="3"/>
  <c r="J128" i="3"/>
  <c r="I128" i="3"/>
  <c r="H128" i="3"/>
  <c r="R116" i="3"/>
  <c r="Q116" i="3"/>
  <c r="P116" i="3"/>
  <c r="O116" i="3"/>
  <c r="N116" i="3"/>
  <c r="M116" i="3"/>
  <c r="L116" i="3"/>
  <c r="K116" i="3"/>
  <c r="J116" i="3"/>
  <c r="I116" i="3"/>
  <c r="H116" i="3"/>
  <c r="R115" i="3"/>
  <c r="Q115" i="3"/>
  <c r="P115" i="3"/>
  <c r="O115" i="3"/>
  <c r="N115" i="3"/>
  <c r="M115" i="3"/>
  <c r="L115" i="3"/>
  <c r="K115" i="3"/>
  <c r="J115" i="3"/>
  <c r="I115" i="3"/>
  <c r="H115" i="3"/>
  <c r="R114" i="3"/>
  <c r="Q114" i="3"/>
  <c r="P114" i="3"/>
  <c r="O114" i="3"/>
  <c r="N114" i="3"/>
  <c r="M114" i="3"/>
  <c r="L114" i="3"/>
  <c r="K114" i="3"/>
  <c r="J114" i="3"/>
  <c r="I114" i="3"/>
  <c r="H114" i="3"/>
  <c r="R113" i="3"/>
  <c r="Q113" i="3"/>
  <c r="P113" i="3"/>
  <c r="O113" i="3"/>
  <c r="N113" i="3"/>
  <c r="M113" i="3"/>
  <c r="L113" i="3"/>
  <c r="K113" i="3"/>
  <c r="J113" i="3"/>
  <c r="I113" i="3"/>
  <c r="H113" i="3"/>
  <c r="AN85" i="3"/>
  <c r="AM85" i="3"/>
  <c r="AL85" i="3"/>
  <c r="AK85" i="3"/>
  <c r="AJ85" i="3"/>
  <c r="AI85" i="3"/>
  <c r="AH85" i="3"/>
  <c r="AG85" i="3"/>
  <c r="AF85" i="3"/>
  <c r="AE85" i="3"/>
  <c r="AD85" i="3"/>
  <c r="R81" i="3"/>
  <c r="Q81" i="3"/>
  <c r="P81" i="3"/>
  <c r="O81" i="3"/>
  <c r="N81" i="3"/>
  <c r="M81" i="3"/>
  <c r="L81" i="3"/>
  <c r="K81" i="3"/>
  <c r="J81" i="3"/>
  <c r="I81" i="3"/>
  <c r="H81" i="3"/>
  <c r="R80" i="3"/>
  <c r="Q80" i="3"/>
  <c r="P80" i="3"/>
  <c r="O80" i="3"/>
  <c r="N80" i="3"/>
  <c r="M80" i="3"/>
  <c r="L80" i="3"/>
  <c r="K80" i="3"/>
  <c r="J80" i="3"/>
  <c r="I80" i="3"/>
  <c r="H80" i="3"/>
  <c r="R79" i="3"/>
  <c r="Q79" i="3"/>
  <c r="P79" i="3"/>
  <c r="O79" i="3"/>
  <c r="N79" i="3"/>
  <c r="M79" i="3"/>
  <c r="L79" i="3"/>
  <c r="K79" i="3"/>
  <c r="J79" i="3"/>
  <c r="I79" i="3"/>
  <c r="H79" i="3"/>
  <c r="R78" i="3"/>
  <c r="Q78" i="3"/>
  <c r="P78" i="3"/>
  <c r="O78" i="3"/>
  <c r="N78" i="3"/>
  <c r="M78" i="3"/>
  <c r="L78" i="3"/>
  <c r="K78" i="3"/>
  <c r="J78" i="3"/>
  <c r="I78" i="3"/>
  <c r="H78" i="3"/>
  <c r="R77" i="3"/>
  <c r="Q77" i="3"/>
  <c r="P77" i="3"/>
  <c r="O77" i="3"/>
  <c r="N77" i="3"/>
  <c r="M77" i="3"/>
  <c r="L77" i="3"/>
  <c r="K77" i="3"/>
  <c r="J77" i="3"/>
  <c r="I77" i="3"/>
  <c r="H77" i="3"/>
  <c r="R75" i="3"/>
  <c r="Q75" i="3"/>
  <c r="P75" i="3"/>
  <c r="O75" i="3"/>
  <c r="N75" i="3"/>
  <c r="M75" i="3"/>
  <c r="L75" i="3"/>
  <c r="K75" i="3"/>
  <c r="J75" i="3"/>
  <c r="I75" i="3"/>
  <c r="H75" i="3"/>
  <c r="R74" i="3"/>
  <c r="Q74" i="3"/>
  <c r="P74" i="3"/>
  <c r="O74" i="3"/>
  <c r="N74" i="3"/>
  <c r="M74" i="3"/>
  <c r="L74" i="3"/>
  <c r="K74" i="3"/>
  <c r="J74" i="3"/>
  <c r="I74" i="3"/>
  <c r="H74" i="3"/>
  <c r="R62" i="3"/>
  <c r="Q62" i="3"/>
  <c r="P62" i="3"/>
  <c r="O62" i="3"/>
  <c r="N62" i="3"/>
  <c r="M62" i="3"/>
  <c r="L62" i="3"/>
  <c r="K62" i="3"/>
  <c r="J62" i="3"/>
  <c r="I62" i="3"/>
  <c r="H62" i="3"/>
  <c r="R61" i="3"/>
  <c r="Q61" i="3"/>
  <c r="P61" i="3"/>
  <c r="O61" i="3"/>
  <c r="N61" i="3"/>
  <c r="M61" i="3"/>
  <c r="L61" i="3"/>
  <c r="K61" i="3"/>
  <c r="J61" i="3"/>
  <c r="I61" i="3"/>
  <c r="H61" i="3"/>
  <c r="R60" i="3"/>
  <c r="Q60" i="3"/>
  <c r="P60" i="3"/>
  <c r="O60" i="3"/>
  <c r="N60" i="3"/>
  <c r="M60" i="3"/>
  <c r="L60" i="3"/>
  <c r="K60" i="3"/>
  <c r="J60" i="3"/>
  <c r="I60" i="3"/>
  <c r="H60" i="3"/>
  <c r="R59" i="3"/>
  <c r="Q59" i="3"/>
  <c r="P59" i="3"/>
  <c r="O59" i="3"/>
  <c r="N59" i="3"/>
  <c r="M59" i="3"/>
  <c r="L59" i="3"/>
  <c r="K59" i="3"/>
  <c r="J59" i="3"/>
  <c r="I59" i="3"/>
  <c r="H59" i="3"/>
  <c r="R33" i="3"/>
  <c r="Q33" i="3"/>
  <c r="P33" i="3"/>
  <c r="O33" i="3"/>
  <c r="N33" i="3"/>
  <c r="M33" i="3"/>
  <c r="L33" i="3"/>
  <c r="K33" i="3"/>
  <c r="J33" i="3"/>
  <c r="I33" i="3"/>
  <c r="H33" i="3"/>
  <c r="R32" i="3"/>
  <c r="Q32" i="3"/>
  <c r="P32" i="3"/>
  <c r="O32" i="3"/>
  <c r="N32" i="3"/>
  <c r="M32" i="3"/>
  <c r="L32" i="3"/>
  <c r="K32" i="3"/>
  <c r="J32" i="3"/>
  <c r="I32" i="3"/>
  <c r="H32" i="3"/>
  <c r="M21" i="3"/>
  <c r="AM8" i="3"/>
  <c r="AL8" i="3"/>
  <c r="AK8" i="3"/>
  <c r="AJ8" i="3"/>
  <c r="AI8" i="3"/>
  <c r="AH8" i="3"/>
  <c r="AG8" i="3"/>
  <c r="AF8" i="3"/>
  <c r="AE8" i="3"/>
  <c r="AD8" i="3"/>
  <c r="R8" i="3"/>
  <c r="Q8" i="3"/>
  <c r="P8" i="3"/>
  <c r="O8" i="3"/>
  <c r="N8" i="3"/>
  <c r="M8" i="3"/>
  <c r="L8" i="3"/>
  <c r="K8" i="3"/>
  <c r="J8" i="3"/>
  <c r="I8" i="3"/>
  <c r="H8" i="3"/>
  <c r="AN7" i="3"/>
  <c r="AM7" i="3"/>
  <c r="AL7" i="3"/>
  <c r="AK7" i="3"/>
  <c r="AJ7" i="3"/>
  <c r="AI7" i="3"/>
  <c r="AH7" i="3"/>
  <c r="AG7" i="3"/>
  <c r="AF7" i="3"/>
  <c r="AE7" i="3"/>
  <c r="AD7" i="3"/>
  <c r="R7" i="3"/>
  <c r="Q7" i="3"/>
  <c r="P7" i="3"/>
  <c r="O7" i="3"/>
  <c r="N7" i="3"/>
  <c r="M7" i="3"/>
  <c r="L7" i="3"/>
  <c r="K7" i="3"/>
  <c r="J7" i="3"/>
  <c r="I7" i="3"/>
  <c r="H7" i="3"/>
  <c r="AM6" i="3"/>
  <c r="AL6" i="3"/>
  <c r="AK6" i="3"/>
  <c r="AJ6" i="3"/>
  <c r="AI6" i="3"/>
  <c r="AH6" i="3"/>
  <c r="AG6" i="3"/>
  <c r="AF6" i="3"/>
  <c r="AE6" i="3"/>
  <c r="AD6" i="3"/>
  <c r="R6" i="3"/>
  <c r="Q6" i="3"/>
  <c r="P6" i="3"/>
  <c r="O6" i="3"/>
  <c r="N6" i="3"/>
  <c r="M6" i="3"/>
  <c r="L6" i="3"/>
  <c r="K6" i="3"/>
  <c r="J6" i="3"/>
  <c r="I6" i="3"/>
  <c r="H6" i="3"/>
  <c r="AN5" i="3"/>
  <c r="AM5" i="3"/>
  <c r="AL5" i="3"/>
  <c r="AK5" i="3"/>
  <c r="AJ5" i="3"/>
  <c r="AI5" i="3"/>
  <c r="AH5" i="3"/>
  <c r="AG5" i="3"/>
  <c r="AF5" i="3"/>
  <c r="AE5" i="3"/>
  <c r="AD5" i="3"/>
  <c r="R4" i="3"/>
  <c r="Q4" i="3"/>
  <c r="P4" i="3"/>
  <c r="O4" i="3"/>
  <c r="N4" i="3"/>
  <c r="M4" i="3"/>
  <c r="L4" i="3"/>
  <c r="K4" i="3"/>
  <c r="J4" i="3"/>
  <c r="I4" i="3"/>
  <c r="H4" i="3"/>
  <c r="AK37" i="16"/>
  <c r="AI37" i="16"/>
  <c r="AG37" i="16"/>
  <c r="F37" i="16"/>
  <c r="E37" i="16"/>
  <c r="D37" i="16"/>
  <c r="C37" i="16"/>
  <c r="AK36" i="16"/>
  <c r="AI36" i="16"/>
  <c r="AG36" i="16"/>
  <c r="F36" i="16"/>
  <c r="E36" i="16"/>
  <c r="D36" i="16"/>
  <c r="C36" i="16"/>
  <c r="AK35" i="16"/>
  <c r="AI35" i="16"/>
  <c r="AG35" i="16"/>
  <c r="F35" i="16"/>
  <c r="E35" i="16"/>
  <c r="D35" i="16"/>
  <c r="C35" i="16"/>
  <c r="AK33" i="16"/>
  <c r="AI33" i="16"/>
  <c r="AG33" i="16"/>
  <c r="F33" i="16"/>
  <c r="E33" i="16"/>
  <c r="D33" i="16"/>
  <c r="C33" i="16"/>
  <c r="AK32" i="16"/>
  <c r="AI32" i="16"/>
  <c r="AG32" i="16"/>
  <c r="F32" i="16"/>
  <c r="E32" i="16"/>
  <c r="D32" i="16"/>
  <c r="C32" i="16"/>
  <c r="AF30" i="16"/>
  <c r="P29" i="16"/>
  <c r="P26" i="16"/>
  <c r="AF25" i="16"/>
  <c r="AF34" i="16" s="1"/>
  <c r="AK23" i="16"/>
  <c r="AI23" i="16"/>
  <c r="AG23" i="16"/>
  <c r="E23" i="16"/>
  <c r="D23" i="16"/>
  <c r="C23" i="16"/>
  <c r="AF21" i="16"/>
  <c r="P17" i="16"/>
  <c r="Z16" i="16"/>
  <c r="Y16" i="16"/>
  <c r="X16" i="16"/>
  <c r="W16" i="16"/>
  <c r="V16" i="16"/>
  <c r="U16" i="16"/>
  <c r="AK15" i="16"/>
  <c r="AI15" i="16"/>
  <c r="AG15" i="16"/>
  <c r="Z15" i="16"/>
  <c r="Y15" i="16"/>
  <c r="X15" i="16"/>
  <c r="W15" i="16"/>
  <c r="V15" i="16"/>
  <c r="U15" i="16"/>
  <c r="E15" i="16"/>
  <c r="D15" i="16"/>
  <c r="C15" i="16"/>
  <c r="AF14" i="16"/>
  <c r="Z14" i="16"/>
  <c r="Y14" i="16"/>
  <c r="X14" i="16"/>
  <c r="W14" i="16"/>
  <c r="V14" i="16"/>
  <c r="U14" i="16"/>
  <c r="P14" i="16"/>
  <c r="AF12" i="16"/>
  <c r="AF37" i="16" s="1"/>
  <c r="Z12" i="16"/>
  <c r="Y12" i="16"/>
  <c r="X12" i="16"/>
  <c r="W12" i="16"/>
  <c r="V12" i="16"/>
  <c r="U12" i="16"/>
  <c r="AF11" i="16"/>
  <c r="AF36" i="16" s="1"/>
  <c r="Z11" i="16"/>
  <c r="Y11" i="16"/>
  <c r="X11" i="16"/>
  <c r="W11" i="16"/>
  <c r="V11" i="16"/>
  <c r="U11" i="16"/>
  <c r="P11" i="16"/>
  <c r="AF10" i="16"/>
  <c r="AF35" i="16" s="1"/>
  <c r="AF9" i="16"/>
  <c r="P9" i="16"/>
  <c r="Z8" i="16"/>
  <c r="Y8" i="16"/>
  <c r="X8" i="16"/>
  <c r="W8" i="16"/>
  <c r="V8" i="16"/>
  <c r="U8" i="16"/>
  <c r="P8" i="16"/>
  <c r="AF7" i="16"/>
  <c r="AF16" i="16" s="1"/>
  <c r="Z7" i="16"/>
  <c r="Y7" i="16"/>
  <c r="X7" i="16"/>
  <c r="W7" i="16"/>
  <c r="V7" i="16"/>
  <c r="U7" i="16"/>
  <c r="P7" i="16"/>
  <c r="AK6" i="16"/>
  <c r="AI6" i="16"/>
  <c r="AG6" i="16"/>
  <c r="AF6" i="16"/>
  <c r="AF23" i="16" s="1"/>
  <c r="AF32" i="16" s="1"/>
  <c r="Z6" i="16"/>
  <c r="Y6" i="16"/>
  <c r="X6" i="16"/>
  <c r="W6" i="16"/>
  <c r="V6" i="16"/>
  <c r="U6" i="16"/>
  <c r="P6" i="16"/>
  <c r="E6" i="16"/>
  <c r="D6" i="16"/>
  <c r="C6" i="16"/>
  <c r="AF5" i="16"/>
  <c r="Y5" i="16"/>
  <c r="W5" i="16"/>
  <c r="U5" i="16"/>
  <c r="AF4" i="16"/>
  <c r="S232" i="14"/>
  <c r="R232" i="14"/>
  <c r="Q232" i="14"/>
  <c r="P232" i="14"/>
  <c r="O232" i="14"/>
  <c r="N232" i="14"/>
  <c r="M232" i="14"/>
  <c r="L232" i="14"/>
  <c r="K232" i="14"/>
  <c r="J232" i="14"/>
  <c r="I232" i="14"/>
  <c r="H232" i="14"/>
  <c r="G232" i="14"/>
  <c r="S213" i="14"/>
  <c r="R213" i="14"/>
  <c r="Q213" i="14"/>
  <c r="P213" i="14"/>
  <c r="O213" i="14"/>
  <c r="N213" i="14"/>
  <c r="M213" i="14"/>
  <c r="L213" i="14"/>
  <c r="K213" i="14"/>
  <c r="J213" i="14"/>
  <c r="I213" i="14"/>
  <c r="H213" i="14"/>
  <c r="R212" i="14"/>
  <c r="Q212" i="14"/>
  <c r="P212" i="14"/>
  <c r="O212" i="14"/>
  <c r="N212" i="14"/>
  <c r="M212" i="14"/>
  <c r="L212" i="14"/>
  <c r="K212" i="14"/>
  <c r="J212" i="14"/>
  <c r="I212" i="14"/>
  <c r="H212" i="14"/>
  <c r="R211" i="14"/>
  <c r="Q211" i="14"/>
  <c r="P211" i="14"/>
  <c r="O211" i="14"/>
  <c r="N211" i="14"/>
  <c r="M211" i="14"/>
  <c r="L211" i="14"/>
  <c r="K211" i="14"/>
  <c r="J211" i="14"/>
  <c r="I211" i="14"/>
  <c r="H211" i="14"/>
  <c r="S210" i="14"/>
  <c r="R210" i="14"/>
  <c r="Q210" i="14"/>
  <c r="P210" i="14"/>
  <c r="O210" i="14"/>
  <c r="N210" i="14"/>
  <c r="M210" i="14"/>
  <c r="L210" i="14"/>
  <c r="K210" i="14"/>
  <c r="J210" i="14"/>
  <c r="I210" i="14"/>
  <c r="H210" i="14"/>
  <c r="S207" i="14"/>
  <c r="R207" i="14"/>
  <c r="Q207" i="14"/>
  <c r="P207" i="14"/>
  <c r="O207" i="14"/>
  <c r="N207" i="14"/>
  <c r="M207" i="14"/>
  <c r="L207" i="14"/>
  <c r="K207" i="14"/>
  <c r="J207" i="14"/>
  <c r="I207" i="14"/>
  <c r="H207" i="14"/>
  <c r="U206" i="14"/>
  <c r="R206" i="14"/>
  <c r="Q206" i="14"/>
  <c r="P206" i="14"/>
  <c r="O206" i="14"/>
  <c r="N206" i="14"/>
  <c r="M206" i="14"/>
  <c r="L206" i="14"/>
  <c r="K206" i="14"/>
  <c r="J206" i="14"/>
  <c r="I206" i="14"/>
  <c r="H206" i="14"/>
  <c r="U205" i="14"/>
  <c r="R205" i="14"/>
  <c r="Q205" i="14"/>
  <c r="P205" i="14"/>
  <c r="O205" i="14"/>
  <c r="N205" i="14"/>
  <c r="M205" i="14"/>
  <c r="L205" i="14"/>
  <c r="K205" i="14"/>
  <c r="J205" i="14"/>
  <c r="I205" i="14"/>
  <c r="H205" i="14"/>
  <c r="S204" i="14"/>
  <c r="R204" i="14"/>
  <c r="Q204" i="14"/>
  <c r="P204" i="14"/>
  <c r="O204" i="14"/>
  <c r="N204" i="14"/>
  <c r="M204" i="14"/>
  <c r="L204" i="14"/>
  <c r="K204" i="14"/>
  <c r="J204" i="14"/>
  <c r="I204" i="14"/>
  <c r="H204" i="14"/>
  <c r="S201" i="14"/>
  <c r="R201" i="14"/>
  <c r="Q201" i="14"/>
  <c r="P201" i="14"/>
  <c r="O201" i="14"/>
  <c r="N201" i="14"/>
  <c r="M201" i="14"/>
  <c r="L201" i="14"/>
  <c r="K201" i="14"/>
  <c r="J201" i="14"/>
  <c r="I201" i="14"/>
  <c r="H201" i="14"/>
  <c r="R200" i="14"/>
  <c r="Q200" i="14"/>
  <c r="P200" i="14"/>
  <c r="O200" i="14"/>
  <c r="N200" i="14"/>
  <c r="M200" i="14"/>
  <c r="L200" i="14"/>
  <c r="K200" i="14"/>
  <c r="J200" i="14"/>
  <c r="I200" i="14"/>
  <c r="H200" i="14"/>
  <c r="R199" i="14"/>
  <c r="Q199" i="14"/>
  <c r="P199" i="14"/>
  <c r="O199" i="14"/>
  <c r="N199" i="14"/>
  <c r="M199" i="14"/>
  <c r="L199" i="14"/>
  <c r="K199" i="14"/>
  <c r="J199" i="14"/>
  <c r="I199" i="14"/>
  <c r="H199" i="14"/>
  <c r="R198" i="14"/>
  <c r="Q198" i="14"/>
  <c r="P198" i="14"/>
  <c r="O198" i="14"/>
  <c r="N198" i="14"/>
  <c r="M198" i="14"/>
  <c r="L198" i="14"/>
  <c r="K198" i="14"/>
  <c r="J198" i="14"/>
  <c r="I198" i="14"/>
  <c r="H198" i="14"/>
  <c r="R197" i="14"/>
  <c r="Q197" i="14"/>
  <c r="P197" i="14"/>
  <c r="O197" i="14"/>
  <c r="N197" i="14"/>
  <c r="M197" i="14"/>
  <c r="L197" i="14"/>
  <c r="K197" i="14"/>
  <c r="J197" i="14"/>
  <c r="I197" i="14"/>
  <c r="H197" i="14"/>
  <c r="R196" i="14"/>
  <c r="Q196" i="14"/>
  <c r="P196" i="14"/>
  <c r="O196" i="14"/>
  <c r="N196" i="14"/>
  <c r="M196" i="14"/>
  <c r="L196" i="14"/>
  <c r="K196" i="14"/>
  <c r="J196" i="14"/>
  <c r="I196" i="14"/>
  <c r="H196" i="14"/>
  <c r="R194" i="14"/>
  <c r="Q194" i="14"/>
  <c r="P194" i="14"/>
  <c r="O194" i="14"/>
  <c r="N194" i="14"/>
  <c r="M194" i="14"/>
  <c r="L194" i="14"/>
  <c r="K194" i="14"/>
  <c r="J194" i="14"/>
  <c r="I194" i="14"/>
  <c r="H194" i="14"/>
  <c r="R193" i="14"/>
  <c r="Q193" i="14"/>
  <c r="P193" i="14"/>
  <c r="O193" i="14"/>
  <c r="N193" i="14"/>
  <c r="M193" i="14"/>
  <c r="L193" i="14"/>
  <c r="K193" i="14"/>
  <c r="J193" i="14"/>
  <c r="I193" i="14"/>
  <c r="H193" i="14"/>
  <c r="U192" i="14"/>
  <c r="R192" i="14"/>
  <c r="Q192" i="14"/>
  <c r="P192" i="14"/>
  <c r="O192" i="14"/>
  <c r="N192" i="14"/>
  <c r="M192" i="14"/>
  <c r="L192" i="14"/>
  <c r="K192" i="14"/>
  <c r="J192" i="14"/>
  <c r="I192" i="14"/>
  <c r="H192" i="14"/>
  <c r="U191" i="14"/>
  <c r="R191" i="14"/>
  <c r="Q191" i="14"/>
  <c r="P191" i="14"/>
  <c r="O191" i="14"/>
  <c r="N191" i="14"/>
  <c r="M191" i="14"/>
  <c r="L191" i="14"/>
  <c r="K191" i="14"/>
  <c r="J191" i="14"/>
  <c r="I191" i="14"/>
  <c r="H191" i="14"/>
  <c r="R190" i="14"/>
  <c r="Q190" i="14"/>
  <c r="P190" i="14"/>
  <c r="O190" i="14"/>
  <c r="N190" i="14"/>
  <c r="M190" i="14"/>
  <c r="L190" i="14"/>
  <c r="K190" i="14"/>
  <c r="J190" i="14"/>
  <c r="I190" i="14"/>
  <c r="H190" i="14"/>
  <c r="U189" i="14"/>
  <c r="R189" i="14"/>
  <c r="Q189" i="14"/>
  <c r="P189" i="14"/>
  <c r="O189" i="14"/>
  <c r="N189" i="14"/>
  <c r="M189" i="14"/>
  <c r="L189" i="14"/>
  <c r="K189" i="14"/>
  <c r="J189" i="14"/>
  <c r="I189" i="14"/>
  <c r="H189" i="14"/>
  <c r="U188" i="14"/>
  <c r="R188" i="14"/>
  <c r="Q188" i="14"/>
  <c r="P188" i="14"/>
  <c r="O188" i="14"/>
  <c r="N188" i="14"/>
  <c r="M188" i="14"/>
  <c r="L188" i="14"/>
  <c r="K188" i="14"/>
  <c r="J188" i="14"/>
  <c r="I188" i="14"/>
  <c r="H188" i="14"/>
  <c r="R186" i="14"/>
  <c r="Q186" i="14"/>
  <c r="P186" i="14"/>
  <c r="O186" i="14"/>
  <c r="N186" i="14"/>
  <c r="M186" i="14"/>
  <c r="L186" i="14"/>
  <c r="K186" i="14"/>
  <c r="J186" i="14"/>
  <c r="I186" i="14"/>
  <c r="H186" i="14"/>
  <c r="R185" i="14"/>
  <c r="Q185" i="14"/>
  <c r="P185" i="14"/>
  <c r="O185" i="14"/>
  <c r="N185" i="14"/>
  <c r="M185" i="14"/>
  <c r="L185" i="14"/>
  <c r="K185" i="14"/>
  <c r="J185" i="14"/>
  <c r="I185" i="14"/>
  <c r="H185" i="14"/>
  <c r="R184" i="14"/>
  <c r="Q184" i="14"/>
  <c r="P184" i="14"/>
  <c r="O184" i="14"/>
  <c r="N184" i="14"/>
  <c r="M184" i="14"/>
  <c r="L184" i="14"/>
  <c r="K184" i="14"/>
  <c r="J184" i="14"/>
  <c r="I184" i="14"/>
  <c r="H184" i="14"/>
  <c r="U183" i="14"/>
  <c r="R183" i="14"/>
  <c r="Q183" i="14"/>
  <c r="P183" i="14"/>
  <c r="O183" i="14"/>
  <c r="N183" i="14"/>
  <c r="M183" i="14"/>
  <c r="L183" i="14"/>
  <c r="K183" i="14"/>
  <c r="J183" i="14"/>
  <c r="I183" i="14"/>
  <c r="H183" i="14"/>
  <c r="R171" i="14"/>
  <c r="Q171" i="14"/>
  <c r="P171" i="14"/>
  <c r="O171" i="14"/>
  <c r="N171" i="14"/>
  <c r="M171" i="14"/>
  <c r="L171" i="14"/>
  <c r="K171" i="14"/>
  <c r="J171" i="14"/>
  <c r="I171" i="14"/>
  <c r="H171" i="14"/>
  <c r="R170" i="14"/>
  <c r="Q170" i="14"/>
  <c r="P170" i="14"/>
  <c r="O170" i="14"/>
  <c r="N170" i="14"/>
  <c r="M170" i="14"/>
  <c r="L170" i="14"/>
  <c r="K170" i="14"/>
  <c r="J170" i="14"/>
  <c r="I170" i="14"/>
  <c r="H170" i="14"/>
  <c r="R169" i="14"/>
  <c r="Q169" i="14"/>
  <c r="P169" i="14"/>
  <c r="O169" i="14"/>
  <c r="N169" i="14"/>
  <c r="M169" i="14"/>
  <c r="L169" i="14"/>
  <c r="K169" i="14"/>
  <c r="J169" i="14"/>
  <c r="I169" i="14"/>
  <c r="H169" i="14"/>
  <c r="R168" i="14"/>
  <c r="Q168" i="14"/>
  <c r="P168" i="14"/>
  <c r="O168" i="14"/>
  <c r="N168" i="14"/>
  <c r="M168" i="14"/>
  <c r="L168" i="14"/>
  <c r="K168" i="14"/>
  <c r="J168" i="14"/>
  <c r="I168" i="14"/>
  <c r="H168" i="14"/>
  <c r="U167" i="14"/>
  <c r="R167" i="14"/>
  <c r="Q167" i="14"/>
  <c r="P167" i="14"/>
  <c r="O167" i="14"/>
  <c r="N167" i="14"/>
  <c r="M167" i="14"/>
  <c r="L167" i="14"/>
  <c r="K167" i="14"/>
  <c r="J167" i="14"/>
  <c r="I167" i="14"/>
  <c r="H167" i="14"/>
  <c r="U166" i="14"/>
  <c r="R166" i="14"/>
  <c r="Q166" i="14"/>
  <c r="P166" i="14"/>
  <c r="O166" i="14"/>
  <c r="N166" i="14"/>
  <c r="M166" i="14"/>
  <c r="L166" i="14"/>
  <c r="K166" i="14"/>
  <c r="J166" i="14"/>
  <c r="I166" i="14"/>
  <c r="H166" i="14"/>
  <c r="U162" i="14"/>
  <c r="U161" i="14"/>
  <c r="U159" i="14"/>
  <c r="U158" i="14"/>
  <c r="U155" i="14"/>
  <c r="U141" i="14"/>
  <c r="U140" i="14"/>
  <c r="R135" i="14"/>
  <c r="Q135" i="14"/>
  <c r="P135" i="14"/>
  <c r="O135" i="14"/>
  <c r="N135" i="14"/>
  <c r="M135" i="14"/>
  <c r="L135" i="14"/>
  <c r="K135" i="14"/>
  <c r="J135" i="14"/>
  <c r="I135" i="14"/>
  <c r="H135" i="14"/>
  <c r="R134" i="14"/>
  <c r="Q134" i="14"/>
  <c r="P134" i="14"/>
  <c r="O134" i="14"/>
  <c r="N134" i="14"/>
  <c r="M134" i="14"/>
  <c r="L134" i="14"/>
  <c r="K134" i="14"/>
  <c r="J134" i="14"/>
  <c r="I134" i="14"/>
  <c r="H134" i="14"/>
  <c r="R133" i="14"/>
  <c r="Q133" i="14"/>
  <c r="P133" i="14"/>
  <c r="O133" i="14"/>
  <c r="N133" i="14"/>
  <c r="M133" i="14"/>
  <c r="L133" i="14"/>
  <c r="K133" i="14"/>
  <c r="J133" i="14"/>
  <c r="I133" i="14"/>
  <c r="H133" i="14"/>
  <c r="R132" i="14"/>
  <c r="Q132" i="14"/>
  <c r="P132" i="14"/>
  <c r="O132" i="14"/>
  <c r="N132" i="14"/>
  <c r="M132" i="14"/>
  <c r="L132" i="14"/>
  <c r="K132" i="14"/>
  <c r="J132" i="14"/>
  <c r="I132" i="14"/>
  <c r="H132" i="14"/>
  <c r="R131" i="14"/>
  <c r="Q131" i="14"/>
  <c r="P131" i="14"/>
  <c r="O131" i="14"/>
  <c r="N131" i="14"/>
  <c r="M131" i="14"/>
  <c r="L131" i="14"/>
  <c r="K131" i="14"/>
  <c r="J131" i="14"/>
  <c r="I131" i="14"/>
  <c r="H131" i="14"/>
  <c r="R129" i="14"/>
  <c r="Q129" i="14"/>
  <c r="P129" i="14"/>
  <c r="O129" i="14"/>
  <c r="N129" i="14"/>
  <c r="M129" i="14"/>
  <c r="L129" i="14"/>
  <c r="K129" i="14"/>
  <c r="J129" i="14"/>
  <c r="I129" i="14"/>
  <c r="H129" i="14"/>
  <c r="R128" i="14"/>
  <c r="Q128" i="14"/>
  <c r="P128" i="14"/>
  <c r="O128" i="14"/>
  <c r="N128" i="14"/>
  <c r="M128" i="14"/>
  <c r="L128" i="14"/>
  <c r="K128" i="14"/>
  <c r="J128" i="14"/>
  <c r="I128" i="14"/>
  <c r="H128" i="14"/>
  <c r="R116" i="14"/>
  <c r="Q116" i="14"/>
  <c r="P116" i="14"/>
  <c r="O116" i="14"/>
  <c r="N116" i="14"/>
  <c r="M116" i="14"/>
  <c r="L116" i="14"/>
  <c r="K116" i="14"/>
  <c r="J116" i="14"/>
  <c r="I116" i="14"/>
  <c r="H116" i="14"/>
  <c r="R115" i="14"/>
  <c r="Q115" i="14"/>
  <c r="P115" i="14"/>
  <c r="O115" i="14"/>
  <c r="N115" i="14"/>
  <c r="M115" i="14"/>
  <c r="L115" i="14"/>
  <c r="K115" i="14"/>
  <c r="J115" i="14"/>
  <c r="I115" i="14"/>
  <c r="H115" i="14"/>
  <c r="R114" i="14"/>
  <c r="Q114" i="14"/>
  <c r="P114" i="14"/>
  <c r="O114" i="14"/>
  <c r="N114" i="14"/>
  <c r="M114" i="14"/>
  <c r="L114" i="14"/>
  <c r="K114" i="14"/>
  <c r="J114" i="14"/>
  <c r="I114" i="14"/>
  <c r="H114" i="14"/>
  <c r="R113" i="14"/>
  <c r="Q113" i="14"/>
  <c r="P113" i="14"/>
  <c r="O113" i="14"/>
  <c r="N113" i="14"/>
  <c r="M113" i="14"/>
  <c r="L113" i="14"/>
  <c r="K113" i="14"/>
  <c r="J113" i="14"/>
  <c r="I113" i="14"/>
  <c r="H113" i="14"/>
  <c r="AN85" i="14"/>
  <c r="AM85" i="14"/>
  <c r="AL85" i="14"/>
  <c r="AK85" i="14"/>
  <c r="AJ85" i="14"/>
  <c r="AI85" i="14"/>
  <c r="AH85" i="14"/>
  <c r="AG85" i="14"/>
  <c r="AF85" i="14"/>
  <c r="AE85" i="14"/>
  <c r="AD85" i="14"/>
  <c r="R81" i="14"/>
  <c r="Q81" i="14"/>
  <c r="P81" i="14"/>
  <c r="O81" i="14"/>
  <c r="N81" i="14"/>
  <c r="M81" i="14"/>
  <c r="L81" i="14"/>
  <c r="K81" i="14"/>
  <c r="J81" i="14"/>
  <c r="I81" i="14"/>
  <c r="H81" i="14"/>
  <c r="R80" i="14"/>
  <c r="Q80" i="14"/>
  <c r="P80" i="14"/>
  <c r="O80" i="14"/>
  <c r="N80" i="14"/>
  <c r="M80" i="14"/>
  <c r="L80" i="14"/>
  <c r="K80" i="14"/>
  <c r="J80" i="14"/>
  <c r="I80" i="14"/>
  <c r="H80" i="14"/>
  <c r="R79" i="14"/>
  <c r="Q79" i="14"/>
  <c r="P79" i="14"/>
  <c r="O79" i="14"/>
  <c r="N79" i="14"/>
  <c r="M79" i="14"/>
  <c r="L79" i="14"/>
  <c r="K79" i="14"/>
  <c r="J79" i="14"/>
  <c r="I79" i="14"/>
  <c r="H79" i="14"/>
  <c r="R78" i="14"/>
  <c r="Q78" i="14"/>
  <c r="P78" i="14"/>
  <c r="O78" i="14"/>
  <c r="N78" i="14"/>
  <c r="M78" i="14"/>
  <c r="L78" i="14"/>
  <c r="K78" i="14"/>
  <c r="J78" i="14"/>
  <c r="I78" i="14"/>
  <c r="H78" i="14"/>
  <c r="R77" i="14"/>
  <c r="Q77" i="14"/>
  <c r="P77" i="14"/>
  <c r="O77" i="14"/>
  <c r="N77" i="14"/>
  <c r="M77" i="14"/>
  <c r="L77" i="14"/>
  <c r="K77" i="14"/>
  <c r="J77" i="14"/>
  <c r="I77" i="14"/>
  <c r="H77" i="14"/>
  <c r="R75" i="14"/>
  <c r="Q75" i="14"/>
  <c r="P75" i="14"/>
  <c r="O75" i="14"/>
  <c r="N75" i="14"/>
  <c r="M75" i="14"/>
  <c r="L75" i="14"/>
  <c r="K75" i="14"/>
  <c r="J75" i="14"/>
  <c r="I75" i="14"/>
  <c r="H75" i="14"/>
  <c r="R74" i="14"/>
  <c r="Q74" i="14"/>
  <c r="P74" i="14"/>
  <c r="O74" i="14"/>
  <c r="N74" i="14"/>
  <c r="M74" i="14"/>
  <c r="L74" i="14"/>
  <c r="K74" i="14"/>
  <c r="J74" i="14"/>
  <c r="I74" i="14"/>
  <c r="H74" i="14"/>
  <c r="R62" i="14"/>
  <c r="Q62" i="14"/>
  <c r="P62" i="14"/>
  <c r="O62" i="14"/>
  <c r="N62" i="14"/>
  <c r="M62" i="14"/>
  <c r="L62" i="14"/>
  <c r="K62" i="14"/>
  <c r="J62" i="14"/>
  <c r="I62" i="14"/>
  <c r="H62" i="14"/>
  <c r="R61" i="14"/>
  <c r="Q61" i="14"/>
  <c r="P61" i="14"/>
  <c r="O61" i="14"/>
  <c r="N61" i="14"/>
  <c r="M61" i="14"/>
  <c r="L61" i="14"/>
  <c r="K61" i="14"/>
  <c r="J61" i="14"/>
  <c r="I61" i="14"/>
  <c r="H61" i="14"/>
  <c r="R60" i="14"/>
  <c r="Q60" i="14"/>
  <c r="P60" i="14"/>
  <c r="O60" i="14"/>
  <c r="N60" i="14"/>
  <c r="M60" i="14"/>
  <c r="L60" i="14"/>
  <c r="K60" i="14"/>
  <c r="J60" i="14"/>
  <c r="I60" i="14"/>
  <c r="H60" i="14"/>
  <c r="R59" i="14"/>
  <c r="Q59" i="14"/>
  <c r="P59" i="14"/>
  <c r="O59" i="14"/>
  <c r="N59" i="14"/>
  <c r="M59" i="14"/>
  <c r="L59" i="14"/>
  <c r="K59" i="14"/>
  <c r="J59" i="14"/>
  <c r="I59" i="14"/>
  <c r="H59" i="14"/>
  <c r="R32" i="14"/>
  <c r="Q32" i="14"/>
  <c r="P32" i="14"/>
  <c r="O32" i="14"/>
  <c r="N32" i="14"/>
  <c r="M32" i="14"/>
  <c r="L32" i="14"/>
  <c r="K32" i="14"/>
  <c r="J32" i="14"/>
  <c r="I32" i="14"/>
  <c r="H32" i="14"/>
  <c r="R8" i="14"/>
  <c r="Q8" i="14"/>
  <c r="P8" i="14"/>
  <c r="O8" i="14"/>
  <c r="N8" i="14"/>
  <c r="M8" i="14"/>
  <c r="L8" i="14"/>
  <c r="K8" i="14"/>
  <c r="J8" i="14"/>
  <c r="I8" i="14"/>
  <c r="H8" i="14"/>
  <c r="K7" i="14"/>
  <c r="J7" i="14"/>
  <c r="I7" i="14"/>
  <c r="H7" i="14"/>
  <c r="R6" i="14"/>
  <c r="Q6" i="14"/>
  <c r="P6" i="14"/>
  <c r="O6" i="14"/>
  <c r="N6" i="14"/>
  <c r="M6" i="14"/>
  <c r="L6" i="14"/>
  <c r="K6" i="14"/>
  <c r="J6" i="14"/>
  <c r="I6" i="14"/>
  <c r="H6" i="14"/>
  <c r="AN5" i="14"/>
  <c r="AM5" i="14"/>
  <c r="AL5" i="14"/>
  <c r="AK5" i="14"/>
  <c r="AJ5" i="14"/>
  <c r="AI5" i="14"/>
  <c r="AH5" i="14"/>
  <c r="AG5" i="14"/>
  <c r="AF5" i="14"/>
  <c r="AE5" i="14"/>
  <c r="AD5" i="14"/>
  <c r="R5" i="14"/>
  <c r="Q5" i="14"/>
  <c r="P5" i="14"/>
  <c r="O5" i="14"/>
  <c r="N5" i="14"/>
  <c r="M5" i="14"/>
  <c r="L5" i="14"/>
  <c r="K5" i="14"/>
  <c r="J5" i="14"/>
  <c r="I5" i="14"/>
  <c r="H5" i="14"/>
  <c r="R4" i="14"/>
  <c r="Q4" i="14"/>
  <c r="P4" i="14"/>
  <c r="O4" i="14"/>
  <c r="N4" i="14"/>
  <c r="M4" i="14"/>
  <c r="L4" i="14"/>
  <c r="K4" i="14"/>
  <c r="J4" i="14"/>
  <c r="I4" i="14"/>
  <c r="H4" i="14"/>
  <c r="S232" i="13"/>
  <c r="R232" i="13"/>
  <c r="Q232" i="13"/>
  <c r="P232" i="13"/>
  <c r="O232" i="13"/>
  <c r="N232" i="13"/>
  <c r="M232" i="13"/>
  <c r="L232" i="13"/>
  <c r="K232" i="13"/>
  <c r="J232" i="13"/>
  <c r="I232" i="13"/>
  <c r="H232" i="13"/>
  <c r="G232" i="13"/>
  <c r="S213" i="13"/>
  <c r="R213" i="13"/>
  <c r="Q213" i="13"/>
  <c r="P213" i="13"/>
  <c r="O213" i="13"/>
  <c r="N213" i="13"/>
  <c r="M213" i="13"/>
  <c r="L213" i="13"/>
  <c r="K213" i="13"/>
  <c r="J213" i="13"/>
  <c r="I213" i="13"/>
  <c r="H213" i="13"/>
  <c r="R212" i="13"/>
  <c r="Q212" i="13"/>
  <c r="P212" i="13"/>
  <c r="O212" i="13"/>
  <c r="N212" i="13"/>
  <c r="M212" i="13"/>
  <c r="L212" i="13"/>
  <c r="K212" i="13"/>
  <c r="J212" i="13"/>
  <c r="I212" i="13"/>
  <c r="H212" i="13"/>
  <c r="R211" i="13"/>
  <c r="Q211" i="13"/>
  <c r="P211" i="13"/>
  <c r="O211" i="13"/>
  <c r="N211" i="13"/>
  <c r="M211" i="13"/>
  <c r="L211" i="13"/>
  <c r="K211" i="13"/>
  <c r="J211" i="13"/>
  <c r="I211" i="13"/>
  <c r="H211" i="13"/>
  <c r="S210" i="13"/>
  <c r="R210" i="13"/>
  <c r="Q210" i="13"/>
  <c r="P210" i="13"/>
  <c r="O210" i="13"/>
  <c r="N210" i="13"/>
  <c r="M210" i="13"/>
  <c r="L210" i="13"/>
  <c r="K210" i="13"/>
  <c r="J210" i="13"/>
  <c r="I210" i="13"/>
  <c r="H210" i="13"/>
  <c r="S207" i="13"/>
  <c r="R207" i="13"/>
  <c r="Q207" i="13"/>
  <c r="P207" i="13"/>
  <c r="O207" i="13"/>
  <c r="N207" i="13"/>
  <c r="M207" i="13"/>
  <c r="L207" i="13"/>
  <c r="K207" i="13"/>
  <c r="J207" i="13"/>
  <c r="I207" i="13"/>
  <c r="H207" i="13"/>
  <c r="U206" i="13"/>
  <c r="R206" i="13"/>
  <c r="Q206" i="13"/>
  <c r="P206" i="13"/>
  <c r="O206" i="13"/>
  <c r="N206" i="13"/>
  <c r="M206" i="13"/>
  <c r="L206" i="13"/>
  <c r="K206" i="13"/>
  <c r="J206" i="13"/>
  <c r="I206" i="13"/>
  <c r="H206" i="13"/>
  <c r="U205" i="13"/>
  <c r="R205" i="13"/>
  <c r="Q205" i="13"/>
  <c r="P205" i="13"/>
  <c r="O205" i="13"/>
  <c r="N205" i="13"/>
  <c r="M205" i="13"/>
  <c r="L205" i="13"/>
  <c r="K205" i="13"/>
  <c r="J205" i="13"/>
  <c r="I205" i="13"/>
  <c r="H205" i="13"/>
  <c r="S204" i="13"/>
  <c r="R204" i="13"/>
  <c r="Q204" i="13"/>
  <c r="P204" i="13"/>
  <c r="O204" i="13"/>
  <c r="N204" i="13"/>
  <c r="M204" i="13"/>
  <c r="L204" i="13"/>
  <c r="K204" i="13"/>
  <c r="J204" i="13"/>
  <c r="I204" i="13"/>
  <c r="H204" i="13"/>
  <c r="S201" i="13"/>
  <c r="R201" i="13"/>
  <c r="Q201" i="13"/>
  <c r="P201" i="13"/>
  <c r="O201" i="13"/>
  <c r="N201" i="13"/>
  <c r="M201" i="13"/>
  <c r="L201" i="13"/>
  <c r="K201" i="13"/>
  <c r="J201" i="13"/>
  <c r="I201" i="13"/>
  <c r="H201" i="13"/>
  <c r="R200" i="13"/>
  <c r="Q200" i="13"/>
  <c r="P200" i="13"/>
  <c r="O200" i="13"/>
  <c r="N200" i="13"/>
  <c r="M200" i="13"/>
  <c r="L200" i="13"/>
  <c r="K200" i="13"/>
  <c r="J200" i="13"/>
  <c r="I200" i="13"/>
  <c r="H200" i="13"/>
  <c r="R199" i="13"/>
  <c r="Q199" i="13"/>
  <c r="P199" i="13"/>
  <c r="O199" i="13"/>
  <c r="N199" i="13"/>
  <c r="M199" i="13"/>
  <c r="L199" i="13"/>
  <c r="K199" i="13"/>
  <c r="J199" i="13"/>
  <c r="I199" i="13"/>
  <c r="H199" i="13"/>
  <c r="R198" i="13"/>
  <c r="Q198" i="13"/>
  <c r="P198" i="13"/>
  <c r="O198" i="13"/>
  <c r="N198" i="13"/>
  <c r="M198" i="13"/>
  <c r="L198" i="13"/>
  <c r="K198" i="13"/>
  <c r="J198" i="13"/>
  <c r="I198" i="13"/>
  <c r="H198" i="13"/>
  <c r="R197" i="13"/>
  <c r="Q197" i="13"/>
  <c r="P197" i="13"/>
  <c r="O197" i="13"/>
  <c r="N197" i="13"/>
  <c r="M197" i="13"/>
  <c r="L197" i="13"/>
  <c r="K197" i="13"/>
  <c r="J197" i="13"/>
  <c r="I197" i="13"/>
  <c r="H197" i="13"/>
  <c r="R196" i="13"/>
  <c r="Q196" i="13"/>
  <c r="P196" i="13"/>
  <c r="O196" i="13"/>
  <c r="N196" i="13"/>
  <c r="M196" i="13"/>
  <c r="L196" i="13"/>
  <c r="K196" i="13"/>
  <c r="J196" i="13"/>
  <c r="I196" i="13"/>
  <c r="H196" i="13"/>
  <c r="Z194" i="13"/>
  <c r="Y194" i="13"/>
  <c r="R194" i="13"/>
  <c r="Q194" i="13"/>
  <c r="P194" i="13"/>
  <c r="O194" i="13"/>
  <c r="N194" i="13"/>
  <c r="M194" i="13"/>
  <c r="L194" i="13"/>
  <c r="K194" i="13"/>
  <c r="J194" i="13"/>
  <c r="I194" i="13"/>
  <c r="H194" i="13"/>
  <c r="R193" i="13"/>
  <c r="Q193" i="13"/>
  <c r="P193" i="13"/>
  <c r="O193" i="13"/>
  <c r="N193" i="13"/>
  <c r="M193" i="13"/>
  <c r="L193" i="13"/>
  <c r="K193" i="13"/>
  <c r="J193" i="13"/>
  <c r="I193" i="13"/>
  <c r="H193" i="13"/>
  <c r="U192" i="13"/>
  <c r="R192" i="13"/>
  <c r="Q192" i="13"/>
  <c r="P192" i="13"/>
  <c r="O192" i="13"/>
  <c r="N192" i="13"/>
  <c r="M192" i="13"/>
  <c r="L192" i="13"/>
  <c r="K192" i="13"/>
  <c r="J192" i="13"/>
  <c r="I192" i="13"/>
  <c r="H192" i="13"/>
  <c r="U191" i="13"/>
  <c r="R191" i="13"/>
  <c r="Q191" i="13"/>
  <c r="P191" i="13"/>
  <c r="O191" i="13"/>
  <c r="N191" i="13"/>
  <c r="M191" i="13"/>
  <c r="L191" i="13"/>
  <c r="K191" i="13"/>
  <c r="J191" i="13"/>
  <c r="I191" i="13"/>
  <c r="H191" i="13"/>
  <c r="R190" i="13"/>
  <c r="Q190" i="13"/>
  <c r="P190" i="13"/>
  <c r="O190" i="13"/>
  <c r="N190" i="13"/>
  <c r="M190" i="13"/>
  <c r="L190" i="13"/>
  <c r="K190" i="13"/>
  <c r="J190" i="13"/>
  <c r="I190" i="13"/>
  <c r="H190" i="13"/>
  <c r="U189" i="13"/>
  <c r="R189" i="13"/>
  <c r="Q189" i="13"/>
  <c r="P189" i="13"/>
  <c r="O189" i="13"/>
  <c r="N189" i="13"/>
  <c r="M189" i="13"/>
  <c r="L189" i="13"/>
  <c r="K189" i="13"/>
  <c r="J189" i="13"/>
  <c r="I189" i="13"/>
  <c r="H189" i="13"/>
  <c r="U188" i="13"/>
  <c r="R188" i="13"/>
  <c r="Q188" i="13"/>
  <c r="P188" i="13"/>
  <c r="O188" i="13"/>
  <c r="N188" i="13"/>
  <c r="M188" i="13"/>
  <c r="L188" i="13"/>
  <c r="K188" i="13"/>
  <c r="J188" i="13"/>
  <c r="I188" i="13"/>
  <c r="H188" i="13"/>
  <c r="Z186" i="13"/>
  <c r="Y186" i="13"/>
  <c r="R186" i="13"/>
  <c r="Q186" i="13"/>
  <c r="P186" i="13"/>
  <c r="O186" i="13"/>
  <c r="N186" i="13"/>
  <c r="M186" i="13"/>
  <c r="L186" i="13"/>
  <c r="K186" i="13"/>
  <c r="J186" i="13"/>
  <c r="I186" i="13"/>
  <c r="H186" i="13"/>
  <c r="R185" i="13"/>
  <c r="Q185" i="13"/>
  <c r="P185" i="13"/>
  <c r="O185" i="13"/>
  <c r="N185" i="13"/>
  <c r="M185" i="13"/>
  <c r="L185" i="13"/>
  <c r="K185" i="13"/>
  <c r="J185" i="13"/>
  <c r="I185" i="13"/>
  <c r="H185" i="13"/>
  <c r="R184" i="13"/>
  <c r="Q184" i="13"/>
  <c r="P184" i="13"/>
  <c r="O184" i="13"/>
  <c r="N184" i="13"/>
  <c r="M184" i="13"/>
  <c r="L184" i="13"/>
  <c r="K184" i="13"/>
  <c r="J184" i="13"/>
  <c r="I184" i="13"/>
  <c r="H184" i="13"/>
  <c r="U183" i="13"/>
  <c r="R183" i="13"/>
  <c r="Q183" i="13"/>
  <c r="P183" i="13"/>
  <c r="O183" i="13"/>
  <c r="N183" i="13"/>
  <c r="M183" i="13"/>
  <c r="L183" i="13"/>
  <c r="K183" i="13"/>
  <c r="J183" i="13"/>
  <c r="I183" i="13"/>
  <c r="H183" i="13"/>
  <c r="Z171" i="13"/>
  <c r="Y171" i="13"/>
  <c r="R171" i="13"/>
  <c r="Q171" i="13"/>
  <c r="P171" i="13"/>
  <c r="O171" i="13"/>
  <c r="N171" i="13"/>
  <c r="M171" i="13"/>
  <c r="L171" i="13"/>
  <c r="K171" i="13"/>
  <c r="J171" i="13"/>
  <c r="I171" i="13"/>
  <c r="H171" i="13"/>
  <c r="R170" i="13"/>
  <c r="Q170" i="13"/>
  <c r="P170" i="13"/>
  <c r="O170" i="13"/>
  <c r="N170" i="13"/>
  <c r="M170" i="13"/>
  <c r="L170" i="13"/>
  <c r="K170" i="13"/>
  <c r="J170" i="13"/>
  <c r="I170" i="13"/>
  <c r="H170" i="13"/>
  <c r="R169" i="13"/>
  <c r="Q169" i="13"/>
  <c r="P169" i="13"/>
  <c r="O169" i="13"/>
  <c r="N169" i="13"/>
  <c r="M169" i="13"/>
  <c r="L169" i="13"/>
  <c r="K169" i="13"/>
  <c r="J169" i="13"/>
  <c r="I169" i="13"/>
  <c r="H169" i="13"/>
  <c r="R168" i="13"/>
  <c r="Q168" i="13"/>
  <c r="P168" i="13"/>
  <c r="O168" i="13"/>
  <c r="N168" i="13"/>
  <c r="M168" i="13"/>
  <c r="L168" i="13"/>
  <c r="K168" i="13"/>
  <c r="J168" i="13"/>
  <c r="I168" i="13"/>
  <c r="H168" i="13"/>
  <c r="U167" i="13"/>
  <c r="R167" i="13"/>
  <c r="Q167" i="13"/>
  <c r="P167" i="13"/>
  <c r="O167" i="13"/>
  <c r="N167" i="13"/>
  <c r="M167" i="13"/>
  <c r="L167" i="13"/>
  <c r="K167" i="13"/>
  <c r="J167" i="13"/>
  <c r="I167" i="13"/>
  <c r="H167" i="13"/>
  <c r="U166" i="13"/>
  <c r="R166" i="13"/>
  <c r="Q166" i="13"/>
  <c r="P166" i="13"/>
  <c r="O166" i="13"/>
  <c r="N166" i="13"/>
  <c r="M166" i="13"/>
  <c r="L166" i="13"/>
  <c r="K166" i="13"/>
  <c r="J166" i="13"/>
  <c r="I166" i="13"/>
  <c r="H166" i="13"/>
  <c r="U162" i="13"/>
  <c r="U161" i="13"/>
  <c r="U159" i="13"/>
  <c r="U158" i="13"/>
  <c r="U155" i="13"/>
  <c r="L155" i="13"/>
  <c r="U141" i="13"/>
  <c r="U140" i="13"/>
  <c r="R135" i="13"/>
  <c r="Q135" i="13"/>
  <c r="P135" i="13"/>
  <c r="O135" i="13"/>
  <c r="N135" i="13"/>
  <c r="M135" i="13"/>
  <c r="L135" i="13"/>
  <c r="K135" i="13"/>
  <c r="J135" i="13"/>
  <c r="I135" i="13"/>
  <c r="H135" i="13"/>
  <c r="R134" i="13"/>
  <c r="Q134" i="13"/>
  <c r="P134" i="13"/>
  <c r="O134" i="13"/>
  <c r="N134" i="13"/>
  <c r="M134" i="13"/>
  <c r="L134" i="13"/>
  <c r="K134" i="13"/>
  <c r="J134" i="13"/>
  <c r="I134" i="13"/>
  <c r="H134" i="13"/>
  <c r="R133" i="13"/>
  <c r="Q133" i="13"/>
  <c r="P133" i="13"/>
  <c r="O133" i="13"/>
  <c r="N133" i="13"/>
  <c r="M133" i="13"/>
  <c r="L133" i="13"/>
  <c r="K133" i="13"/>
  <c r="J133" i="13"/>
  <c r="I133" i="13"/>
  <c r="H133" i="13"/>
  <c r="R132" i="13"/>
  <c r="Q132" i="13"/>
  <c r="P132" i="13"/>
  <c r="O132" i="13"/>
  <c r="N132" i="13"/>
  <c r="M132" i="13"/>
  <c r="L132" i="13"/>
  <c r="K132" i="13"/>
  <c r="J132" i="13"/>
  <c r="I132" i="13"/>
  <c r="H132" i="13"/>
  <c r="R131" i="13"/>
  <c r="Q131" i="13"/>
  <c r="P131" i="13"/>
  <c r="O131" i="13"/>
  <c r="N131" i="13"/>
  <c r="M131" i="13"/>
  <c r="L131" i="13"/>
  <c r="K131" i="13"/>
  <c r="J131" i="13"/>
  <c r="I131" i="13"/>
  <c r="H131" i="13"/>
  <c r="R129" i="13"/>
  <c r="Q129" i="13"/>
  <c r="P129" i="13"/>
  <c r="O129" i="13"/>
  <c r="N129" i="13"/>
  <c r="M129" i="13"/>
  <c r="L129" i="13"/>
  <c r="K129" i="13"/>
  <c r="J129" i="13"/>
  <c r="I129" i="13"/>
  <c r="H129" i="13"/>
  <c r="R128" i="13"/>
  <c r="Q128" i="13"/>
  <c r="P128" i="13"/>
  <c r="O128" i="13"/>
  <c r="N128" i="13"/>
  <c r="M128" i="13"/>
  <c r="L128" i="13"/>
  <c r="K128" i="13"/>
  <c r="J128" i="13"/>
  <c r="I128" i="13"/>
  <c r="H128" i="13"/>
  <c r="R116" i="13"/>
  <c r="Q116" i="13"/>
  <c r="P116" i="13"/>
  <c r="O116" i="13"/>
  <c r="N116" i="13"/>
  <c r="M116" i="13"/>
  <c r="L116" i="13"/>
  <c r="K116" i="13"/>
  <c r="J116" i="13"/>
  <c r="I116" i="13"/>
  <c r="H116" i="13"/>
  <c r="R115" i="13"/>
  <c r="Q115" i="13"/>
  <c r="P115" i="13"/>
  <c r="O115" i="13"/>
  <c r="N115" i="13"/>
  <c r="M115" i="13"/>
  <c r="L115" i="13"/>
  <c r="K115" i="13"/>
  <c r="J115" i="13"/>
  <c r="I115" i="13"/>
  <c r="H115" i="13"/>
  <c r="R114" i="13"/>
  <c r="Q114" i="13"/>
  <c r="P114" i="13"/>
  <c r="O114" i="13"/>
  <c r="N114" i="13"/>
  <c r="M114" i="13"/>
  <c r="L114" i="13"/>
  <c r="K114" i="13"/>
  <c r="J114" i="13"/>
  <c r="I114" i="13"/>
  <c r="H114" i="13"/>
  <c r="R113" i="13"/>
  <c r="Q113" i="13"/>
  <c r="P113" i="13"/>
  <c r="O113" i="13"/>
  <c r="N113" i="13"/>
  <c r="M113" i="13"/>
  <c r="L113" i="13"/>
  <c r="K113" i="13"/>
  <c r="J113" i="13"/>
  <c r="I113" i="13"/>
  <c r="H113" i="13"/>
  <c r="AN85" i="13"/>
  <c r="AM85" i="13"/>
  <c r="AL85" i="13"/>
  <c r="AK85" i="13"/>
  <c r="AJ85" i="13"/>
  <c r="AI85" i="13"/>
  <c r="AH85" i="13"/>
  <c r="AG85" i="13"/>
  <c r="AF85" i="13"/>
  <c r="AE85" i="13"/>
  <c r="AD85" i="13"/>
  <c r="R81" i="13"/>
  <c r="Q81" i="13"/>
  <c r="P81" i="13"/>
  <c r="O81" i="13"/>
  <c r="N81" i="13"/>
  <c r="M81" i="13"/>
  <c r="L81" i="13"/>
  <c r="K81" i="13"/>
  <c r="J81" i="13"/>
  <c r="I81" i="13"/>
  <c r="H81" i="13"/>
  <c r="R80" i="13"/>
  <c r="Q80" i="13"/>
  <c r="P80" i="13"/>
  <c r="O80" i="13"/>
  <c r="N80" i="13"/>
  <c r="M80" i="13"/>
  <c r="L80" i="13"/>
  <c r="K80" i="13"/>
  <c r="J80" i="13"/>
  <c r="I80" i="13"/>
  <c r="H80" i="13"/>
  <c r="R79" i="13"/>
  <c r="Q79" i="13"/>
  <c r="P79" i="13"/>
  <c r="O79" i="13"/>
  <c r="N79" i="13"/>
  <c r="M79" i="13"/>
  <c r="L79" i="13"/>
  <c r="K79" i="13"/>
  <c r="J79" i="13"/>
  <c r="I79" i="13"/>
  <c r="H79" i="13"/>
  <c r="R78" i="13"/>
  <c r="Q78" i="13"/>
  <c r="P78" i="13"/>
  <c r="O78" i="13"/>
  <c r="N78" i="13"/>
  <c r="M78" i="13"/>
  <c r="L78" i="13"/>
  <c r="K78" i="13"/>
  <c r="J78" i="13"/>
  <c r="I78" i="13"/>
  <c r="H78" i="13"/>
  <c r="R77" i="13"/>
  <c r="Q77" i="13"/>
  <c r="P77" i="13"/>
  <c r="O77" i="13"/>
  <c r="N77" i="13"/>
  <c r="M77" i="13"/>
  <c r="L77" i="13"/>
  <c r="K77" i="13"/>
  <c r="J77" i="13"/>
  <c r="I77" i="13"/>
  <c r="H77" i="13"/>
  <c r="R75" i="13"/>
  <c r="Q75" i="13"/>
  <c r="P75" i="13"/>
  <c r="O75" i="13"/>
  <c r="N75" i="13"/>
  <c r="M75" i="13"/>
  <c r="L75" i="13"/>
  <c r="K75" i="13"/>
  <c r="J75" i="13"/>
  <c r="I75" i="13"/>
  <c r="H75" i="13"/>
  <c r="R74" i="13"/>
  <c r="Q74" i="13"/>
  <c r="P74" i="13"/>
  <c r="O74" i="13"/>
  <c r="N74" i="13"/>
  <c r="M74" i="13"/>
  <c r="L74" i="13"/>
  <c r="K74" i="13"/>
  <c r="J74" i="13"/>
  <c r="I74" i="13"/>
  <c r="H74" i="13"/>
  <c r="R62" i="13"/>
  <c r="Q62" i="13"/>
  <c r="P62" i="13"/>
  <c r="O62" i="13"/>
  <c r="N62" i="13"/>
  <c r="M62" i="13"/>
  <c r="L62" i="13"/>
  <c r="K62" i="13"/>
  <c r="J62" i="13"/>
  <c r="I62" i="13"/>
  <c r="H62" i="13"/>
  <c r="R61" i="13"/>
  <c r="Q61" i="13"/>
  <c r="P61" i="13"/>
  <c r="O61" i="13"/>
  <c r="N61" i="13"/>
  <c r="M61" i="13"/>
  <c r="L61" i="13"/>
  <c r="K61" i="13"/>
  <c r="J61" i="13"/>
  <c r="I61" i="13"/>
  <c r="H61" i="13"/>
  <c r="R60" i="13"/>
  <c r="Q60" i="13"/>
  <c r="P60" i="13"/>
  <c r="O60" i="13"/>
  <c r="N60" i="13"/>
  <c r="M60" i="13"/>
  <c r="L60" i="13"/>
  <c r="K60" i="13"/>
  <c r="J60" i="13"/>
  <c r="I60" i="13"/>
  <c r="H60" i="13"/>
  <c r="R59" i="13"/>
  <c r="Q59" i="13"/>
  <c r="P59" i="13"/>
  <c r="O59" i="13"/>
  <c r="N59" i="13"/>
  <c r="M59" i="13"/>
  <c r="L59" i="13"/>
  <c r="K59" i="13"/>
  <c r="J59" i="13"/>
  <c r="I59" i="13"/>
  <c r="H59" i="13"/>
  <c r="R47" i="13"/>
  <c r="Q47" i="13"/>
  <c r="P47" i="13"/>
  <c r="O47" i="13"/>
  <c r="N47" i="13"/>
  <c r="M47" i="13"/>
  <c r="L47" i="13"/>
  <c r="R32" i="13"/>
  <c r="Q32" i="13"/>
  <c r="P32" i="13"/>
  <c r="O32" i="13"/>
  <c r="N32" i="13"/>
  <c r="M32" i="13"/>
  <c r="L32" i="13"/>
  <c r="K32" i="13"/>
  <c r="J32" i="13"/>
  <c r="I32" i="13"/>
  <c r="H32" i="13"/>
  <c r="R8" i="13"/>
  <c r="Q8" i="13"/>
  <c r="P8" i="13"/>
  <c r="O8" i="13"/>
  <c r="N8" i="13"/>
  <c r="M8" i="13"/>
  <c r="L8" i="13"/>
  <c r="K8" i="13"/>
  <c r="J8" i="13"/>
  <c r="I8" i="13"/>
  <c r="H8" i="13"/>
  <c r="R7" i="13"/>
  <c r="Q7" i="13"/>
  <c r="P7" i="13"/>
  <c r="O7" i="13"/>
  <c r="N7" i="13"/>
  <c r="M7" i="13"/>
  <c r="L7" i="13"/>
  <c r="K7" i="13"/>
  <c r="J7" i="13"/>
  <c r="I7" i="13"/>
  <c r="H7" i="13"/>
  <c r="R6" i="13"/>
  <c r="Q6" i="13"/>
  <c r="P6" i="13"/>
  <c r="O6" i="13"/>
  <c r="N6" i="13"/>
  <c r="M6" i="13"/>
  <c r="L6" i="13"/>
  <c r="K6" i="13"/>
  <c r="J6" i="13"/>
  <c r="I6" i="13"/>
  <c r="H6" i="13"/>
  <c r="AN5" i="13"/>
  <c r="AM5" i="13"/>
  <c r="AL5" i="13"/>
  <c r="AK5" i="13"/>
  <c r="AJ5" i="13"/>
  <c r="AI5" i="13"/>
  <c r="AH5" i="13"/>
  <c r="AG5" i="13"/>
  <c r="AF5" i="13"/>
  <c r="AE5" i="13"/>
  <c r="AD5" i="13"/>
  <c r="R5" i="13"/>
  <c r="Q5" i="13"/>
  <c r="P5" i="13"/>
  <c r="O5" i="13"/>
  <c r="N5" i="13"/>
  <c r="M5" i="13"/>
  <c r="L5" i="13"/>
  <c r="K5" i="13"/>
  <c r="J5" i="13"/>
  <c r="I5" i="13"/>
  <c r="H5" i="13"/>
  <c r="R4" i="13"/>
  <c r="Q4" i="13"/>
  <c r="P4" i="13"/>
  <c r="O4" i="13"/>
  <c r="N4" i="13"/>
  <c r="M4" i="13"/>
  <c r="L4" i="13"/>
  <c r="K4" i="13"/>
  <c r="J4" i="13"/>
  <c r="I4" i="13"/>
  <c r="H4" i="13"/>
  <c r="S239" i="10"/>
  <c r="R239" i="10"/>
  <c r="Q239" i="10"/>
  <c r="P239" i="10"/>
  <c r="O239" i="10"/>
  <c r="N239" i="10"/>
  <c r="M239" i="10"/>
  <c r="L239" i="10"/>
  <c r="K239" i="10"/>
  <c r="J239" i="10"/>
  <c r="I239" i="10"/>
  <c r="H239" i="10"/>
  <c r="G239" i="10"/>
  <c r="R212" i="10"/>
  <c r="Q212" i="10"/>
  <c r="P212" i="10"/>
  <c r="O212" i="10"/>
  <c r="N212" i="10"/>
  <c r="M212" i="10"/>
  <c r="L212" i="10"/>
  <c r="K212" i="10"/>
  <c r="J212" i="10"/>
  <c r="I212" i="10"/>
  <c r="H212" i="10"/>
  <c r="R211" i="10"/>
  <c r="Q211" i="10"/>
  <c r="P211" i="10"/>
  <c r="O211" i="10"/>
  <c r="N211" i="10"/>
  <c r="M211" i="10"/>
  <c r="L211" i="10"/>
  <c r="K211" i="10"/>
  <c r="J211" i="10"/>
  <c r="I211" i="10"/>
  <c r="S210" i="10"/>
  <c r="R210" i="10"/>
  <c r="Q210" i="10"/>
  <c r="P210" i="10"/>
  <c r="O210" i="10"/>
  <c r="N210" i="10"/>
  <c r="M210" i="10"/>
  <c r="L210" i="10"/>
  <c r="K210" i="10"/>
  <c r="J210" i="10"/>
  <c r="I210" i="10"/>
  <c r="H210" i="10"/>
  <c r="S207" i="10"/>
  <c r="R207" i="10"/>
  <c r="Q207" i="10"/>
  <c r="P207" i="10"/>
  <c r="O207" i="10"/>
  <c r="N207" i="10"/>
  <c r="M207" i="10"/>
  <c r="L207" i="10"/>
  <c r="K207" i="10"/>
  <c r="J207" i="10"/>
  <c r="I207" i="10"/>
  <c r="H207" i="10"/>
  <c r="U206" i="10"/>
  <c r="R206" i="10"/>
  <c r="Q206" i="10"/>
  <c r="P206" i="10"/>
  <c r="O206" i="10"/>
  <c r="N206" i="10"/>
  <c r="M206" i="10"/>
  <c r="L206" i="10"/>
  <c r="K206" i="10"/>
  <c r="J206" i="10"/>
  <c r="I206" i="10"/>
  <c r="H206" i="10"/>
  <c r="U205" i="10"/>
  <c r="R205" i="10"/>
  <c r="Q205" i="10"/>
  <c r="P205" i="10"/>
  <c r="O205" i="10"/>
  <c r="N205" i="10"/>
  <c r="M205" i="10"/>
  <c r="L205" i="10"/>
  <c r="K205" i="10"/>
  <c r="J205" i="10"/>
  <c r="I205" i="10"/>
  <c r="H205" i="10"/>
  <c r="S204" i="10"/>
  <c r="R204" i="10"/>
  <c r="Q204" i="10"/>
  <c r="P204" i="10"/>
  <c r="O204" i="10"/>
  <c r="N204" i="10"/>
  <c r="M204" i="10"/>
  <c r="L204" i="10"/>
  <c r="K204" i="10"/>
  <c r="J204" i="10"/>
  <c r="I204" i="10"/>
  <c r="H204" i="10"/>
  <c r="S201" i="10"/>
  <c r="R201" i="10"/>
  <c r="Q201" i="10"/>
  <c r="P201" i="10"/>
  <c r="O201" i="10"/>
  <c r="N201" i="10"/>
  <c r="M201" i="10"/>
  <c r="L201" i="10"/>
  <c r="K201" i="10"/>
  <c r="J201" i="10"/>
  <c r="I201" i="10"/>
  <c r="H201" i="10"/>
  <c r="R200" i="10"/>
  <c r="Q200" i="10"/>
  <c r="P200" i="10"/>
  <c r="O200" i="10"/>
  <c r="N200" i="10"/>
  <c r="M200" i="10"/>
  <c r="L200" i="10"/>
  <c r="K200" i="10"/>
  <c r="J200" i="10"/>
  <c r="I200" i="10"/>
  <c r="H200" i="10"/>
  <c r="R199" i="10"/>
  <c r="Q199" i="10"/>
  <c r="P199" i="10"/>
  <c r="O199" i="10"/>
  <c r="N199" i="10"/>
  <c r="M199" i="10"/>
  <c r="L199" i="10"/>
  <c r="K199" i="10"/>
  <c r="J199" i="10"/>
  <c r="I199" i="10"/>
  <c r="H199" i="10"/>
  <c r="R198" i="10"/>
  <c r="Q198" i="10"/>
  <c r="P198" i="10"/>
  <c r="O198" i="10"/>
  <c r="N198" i="10"/>
  <c r="M198" i="10"/>
  <c r="L198" i="10"/>
  <c r="K198" i="10"/>
  <c r="J198" i="10"/>
  <c r="I198" i="10"/>
  <c r="H198" i="10"/>
  <c r="R197" i="10"/>
  <c r="Q197" i="10"/>
  <c r="P197" i="10"/>
  <c r="O197" i="10"/>
  <c r="N197" i="10"/>
  <c r="M197" i="10"/>
  <c r="L197" i="10"/>
  <c r="K197" i="10"/>
  <c r="J197" i="10"/>
  <c r="I197" i="10"/>
  <c r="H197" i="10"/>
  <c r="R196" i="10"/>
  <c r="Q196" i="10"/>
  <c r="P196" i="10"/>
  <c r="O196" i="10"/>
  <c r="N196" i="10"/>
  <c r="M196" i="10"/>
  <c r="L196" i="10"/>
  <c r="K196" i="10"/>
  <c r="J196" i="10"/>
  <c r="I196" i="10"/>
  <c r="H196" i="10"/>
  <c r="Z194" i="10"/>
  <c r="Y194" i="10"/>
  <c r="R194" i="10"/>
  <c r="Q194" i="10"/>
  <c r="P194" i="10"/>
  <c r="O194" i="10"/>
  <c r="N194" i="10"/>
  <c r="M194" i="10"/>
  <c r="L194" i="10"/>
  <c r="K194" i="10"/>
  <c r="J194" i="10"/>
  <c r="I194" i="10"/>
  <c r="H194" i="10"/>
  <c r="R193" i="10"/>
  <c r="Q193" i="10"/>
  <c r="P193" i="10"/>
  <c r="O193" i="10"/>
  <c r="N193" i="10"/>
  <c r="M193" i="10"/>
  <c r="L193" i="10"/>
  <c r="K193" i="10"/>
  <c r="J193" i="10"/>
  <c r="I193" i="10"/>
  <c r="H193" i="10"/>
  <c r="U192" i="10"/>
  <c r="R192" i="10"/>
  <c r="Q192" i="10"/>
  <c r="P192" i="10"/>
  <c r="O192" i="10"/>
  <c r="N192" i="10"/>
  <c r="M192" i="10"/>
  <c r="L192" i="10"/>
  <c r="K192" i="10"/>
  <c r="J192" i="10"/>
  <c r="I192" i="10"/>
  <c r="H192" i="10"/>
  <c r="U191" i="10"/>
  <c r="R191" i="10"/>
  <c r="Q191" i="10"/>
  <c r="P191" i="10"/>
  <c r="O191" i="10"/>
  <c r="N191" i="10"/>
  <c r="M191" i="10"/>
  <c r="L191" i="10"/>
  <c r="K191" i="10"/>
  <c r="J191" i="10"/>
  <c r="I191" i="10"/>
  <c r="H191" i="10"/>
  <c r="R190" i="10"/>
  <c r="Q190" i="10"/>
  <c r="P190" i="10"/>
  <c r="O190" i="10"/>
  <c r="N190" i="10"/>
  <c r="M190" i="10"/>
  <c r="L190" i="10"/>
  <c r="K190" i="10"/>
  <c r="J190" i="10"/>
  <c r="I190" i="10"/>
  <c r="H190" i="10"/>
  <c r="U189" i="10"/>
  <c r="R189" i="10"/>
  <c r="Q189" i="10"/>
  <c r="P189" i="10"/>
  <c r="O189" i="10"/>
  <c r="N189" i="10"/>
  <c r="M189" i="10"/>
  <c r="L189" i="10"/>
  <c r="K189" i="10"/>
  <c r="J189" i="10"/>
  <c r="I189" i="10"/>
  <c r="H189" i="10"/>
  <c r="U188" i="10"/>
  <c r="R188" i="10"/>
  <c r="Q188" i="10"/>
  <c r="P188" i="10"/>
  <c r="O188" i="10"/>
  <c r="N188" i="10"/>
  <c r="M188" i="10"/>
  <c r="L188" i="10"/>
  <c r="K188" i="10"/>
  <c r="J188" i="10"/>
  <c r="I188" i="10"/>
  <c r="H188" i="10"/>
  <c r="Z186" i="10"/>
  <c r="Y186" i="10"/>
  <c r="R186" i="10"/>
  <c r="Q186" i="10"/>
  <c r="P186" i="10"/>
  <c r="O186" i="10"/>
  <c r="N186" i="10"/>
  <c r="M186" i="10"/>
  <c r="L186" i="10"/>
  <c r="K186" i="10"/>
  <c r="J186" i="10"/>
  <c r="I186" i="10"/>
  <c r="H186" i="10"/>
  <c r="R185" i="10"/>
  <c r="Q185" i="10"/>
  <c r="P185" i="10"/>
  <c r="O185" i="10"/>
  <c r="N185" i="10"/>
  <c r="M185" i="10"/>
  <c r="L185" i="10"/>
  <c r="K185" i="10"/>
  <c r="J185" i="10"/>
  <c r="I185" i="10"/>
  <c r="H185" i="10"/>
  <c r="R184" i="10"/>
  <c r="Q184" i="10"/>
  <c r="P184" i="10"/>
  <c r="O184" i="10"/>
  <c r="N184" i="10"/>
  <c r="M184" i="10"/>
  <c r="L184" i="10"/>
  <c r="K184" i="10"/>
  <c r="J184" i="10"/>
  <c r="I184" i="10"/>
  <c r="H184" i="10"/>
  <c r="U183" i="10"/>
  <c r="R183" i="10"/>
  <c r="Q183" i="10"/>
  <c r="P183" i="10"/>
  <c r="O183" i="10"/>
  <c r="N183" i="10"/>
  <c r="M183" i="10"/>
  <c r="L183" i="10"/>
  <c r="K183" i="10"/>
  <c r="J183" i="10"/>
  <c r="I183" i="10"/>
  <c r="H183" i="10"/>
  <c r="Z171" i="10"/>
  <c r="Y171" i="10"/>
  <c r="R171" i="10"/>
  <c r="Q171" i="10"/>
  <c r="P171" i="10"/>
  <c r="O171" i="10"/>
  <c r="N171" i="10"/>
  <c r="M171" i="10"/>
  <c r="L171" i="10"/>
  <c r="K171" i="10"/>
  <c r="J171" i="10"/>
  <c r="I171" i="10"/>
  <c r="H171" i="10"/>
  <c r="R170" i="10"/>
  <c r="Q170" i="10"/>
  <c r="P170" i="10"/>
  <c r="O170" i="10"/>
  <c r="N170" i="10"/>
  <c r="M170" i="10"/>
  <c r="L170" i="10"/>
  <c r="K170" i="10"/>
  <c r="J170" i="10"/>
  <c r="I170" i="10"/>
  <c r="H170" i="10"/>
  <c r="R169" i="10"/>
  <c r="Q169" i="10"/>
  <c r="P169" i="10"/>
  <c r="O169" i="10"/>
  <c r="N169" i="10"/>
  <c r="M169" i="10"/>
  <c r="L169" i="10"/>
  <c r="K169" i="10"/>
  <c r="J169" i="10"/>
  <c r="I169" i="10"/>
  <c r="H169" i="10"/>
  <c r="R168" i="10"/>
  <c r="Q168" i="10"/>
  <c r="P168" i="10"/>
  <c r="O168" i="10"/>
  <c r="N168" i="10"/>
  <c r="M168" i="10"/>
  <c r="L168" i="10"/>
  <c r="K168" i="10"/>
  <c r="J168" i="10"/>
  <c r="I168" i="10"/>
  <c r="H168" i="10"/>
  <c r="U167" i="10"/>
  <c r="R167" i="10"/>
  <c r="Q167" i="10"/>
  <c r="P167" i="10"/>
  <c r="O167" i="10"/>
  <c r="N167" i="10"/>
  <c r="M167" i="10"/>
  <c r="L167" i="10"/>
  <c r="K167" i="10"/>
  <c r="J167" i="10"/>
  <c r="I167" i="10"/>
  <c r="H167" i="10"/>
  <c r="U166" i="10"/>
  <c r="R166" i="10"/>
  <c r="Q166" i="10"/>
  <c r="P166" i="10"/>
  <c r="O166" i="10"/>
  <c r="N166" i="10"/>
  <c r="M166" i="10"/>
  <c r="L166" i="10"/>
  <c r="K166" i="10"/>
  <c r="J166" i="10"/>
  <c r="I166" i="10"/>
  <c r="H166" i="10"/>
  <c r="U162" i="10"/>
  <c r="U161" i="10"/>
  <c r="U159" i="10"/>
  <c r="U158" i="10"/>
  <c r="U155" i="10"/>
  <c r="U141" i="10"/>
  <c r="U140" i="10"/>
  <c r="R116" i="10"/>
  <c r="Q116" i="10"/>
  <c r="P116" i="10"/>
  <c r="O116" i="10"/>
  <c r="N116" i="10"/>
  <c r="M116" i="10"/>
  <c r="L116" i="10"/>
  <c r="K116" i="10"/>
  <c r="J116" i="10"/>
  <c r="I116" i="10"/>
  <c r="H116" i="10"/>
  <c r="R115" i="10"/>
  <c r="Q115" i="10"/>
  <c r="P115" i="10"/>
  <c r="O115" i="10"/>
  <c r="N115" i="10"/>
  <c r="M115" i="10"/>
  <c r="L115" i="10"/>
  <c r="K115" i="10"/>
  <c r="J115" i="10"/>
  <c r="I115" i="10"/>
  <c r="H115" i="10"/>
  <c r="R114" i="10"/>
  <c r="Q114" i="10"/>
  <c r="P114" i="10"/>
  <c r="O114" i="10"/>
  <c r="N114" i="10"/>
  <c r="M114" i="10"/>
  <c r="L114" i="10"/>
  <c r="K114" i="10"/>
  <c r="J114" i="10"/>
  <c r="I114" i="10"/>
  <c r="H114" i="10"/>
  <c r="R113" i="10"/>
  <c r="Q113" i="10"/>
  <c r="P113" i="10"/>
  <c r="O113" i="10"/>
  <c r="N113" i="10"/>
  <c r="M113" i="10"/>
  <c r="L113" i="10"/>
  <c r="K113" i="10"/>
  <c r="J113" i="10"/>
  <c r="I113" i="10"/>
  <c r="H113" i="10"/>
  <c r="AN85" i="10"/>
  <c r="AM85" i="10"/>
  <c r="AL85" i="10"/>
  <c r="AK85" i="10"/>
  <c r="AJ85" i="10"/>
  <c r="AI85" i="10"/>
  <c r="AH85" i="10"/>
  <c r="AG85" i="10"/>
  <c r="AF85" i="10"/>
  <c r="AE85" i="10"/>
  <c r="AD85" i="10"/>
  <c r="R62" i="10"/>
  <c r="Q62" i="10"/>
  <c r="P62" i="10"/>
  <c r="O62" i="10"/>
  <c r="N62" i="10"/>
  <c r="M62" i="10"/>
  <c r="L62" i="10"/>
  <c r="K62" i="10"/>
  <c r="J62" i="10"/>
  <c r="I62" i="10"/>
  <c r="H62" i="10"/>
  <c r="R61" i="10"/>
  <c r="Q61" i="10"/>
  <c r="P61" i="10"/>
  <c r="O61" i="10"/>
  <c r="N61" i="10"/>
  <c r="M61" i="10"/>
  <c r="L61" i="10"/>
  <c r="K61" i="10"/>
  <c r="J61" i="10"/>
  <c r="I61" i="10"/>
  <c r="H61" i="10"/>
  <c r="R60" i="10"/>
  <c r="Q60" i="10"/>
  <c r="P60" i="10"/>
  <c r="O60" i="10"/>
  <c r="N60" i="10"/>
  <c r="M60" i="10"/>
  <c r="L60" i="10"/>
  <c r="K60" i="10"/>
  <c r="J60" i="10"/>
  <c r="I60" i="10"/>
  <c r="H60" i="10"/>
  <c r="R59" i="10"/>
  <c r="Q59" i="10"/>
  <c r="P59" i="10"/>
  <c r="O59" i="10"/>
  <c r="N59" i="10"/>
  <c r="M59" i="10"/>
  <c r="L59" i="10"/>
  <c r="K59" i="10"/>
  <c r="J59" i="10"/>
  <c r="I59" i="10"/>
  <c r="H59" i="10"/>
  <c r="R33" i="10"/>
  <c r="Q33" i="10"/>
  <c r="P33" i="10"/>
  <c r="O33" i="10"/>
  <c r="N33" i="10"/>
  <c r="M33" i="10"/>
  <c r="L33" i="10"/>
  <c r="R32" i="10"/>
  <c r="Q32" i="10"/>
  <c r="P32" i="10"/>
  <c r="O32" i="10"/>
  <c r="N32" i="10"/>
  <c r="M32" i="10"/>
  <c r="L32" i="10"/>
  <c r="K32" i="10"/>
  <c r="J32" i="10"/>
  <c r="I32" i="10"/>
  <c r="H32" i="10"/>
  <c r="R7" i="10"/>
  <c r="Q7" i="10"/>
  <c r="P7" i="10"/>
  <c r="O7" i="10"/>
  <c r="N7" i="10"/>
  <c r="M7" i="10"/>
  <c r="L7" i="10"/>
  <c r="K7" i="10"/>
  <c r="J7" i="10"/>
  <c r="I7" i="10"/>
  <c r="H7" i="10"/>
  <c r="R6" i="10"/>
  <c r="Q6" i="10"/>
  <c r="P6" i="10"/>
  <c r="O6" i="10"/>
  <c r="N6" i="10"/>
  <c r="M6" i="10"/>
  <c r="L6" i="10"/>
  <c r="K6" i="10"/>
  <c r="J6" i="10"/>
  <c r="I6" i="10"/>
  <c r="H6" i="10"/>
  <c r="AN5" i="10"/>
  <c r="AM5" i="10"/>
  <c r="AL5" i="10"/>
  <c r="AK5" i="10"/>
  <c r="AJ5" i="10"/>
  <c r="AI5" i="10"/>
  <c r="AH5" i="10"/>
  <c r="AG5" i="10"/>
  <c r="AF5" i="10"/>
  <c r="AE5" i="10"/>
  <c r="AD5" i="10"/>
  <c r="R5" i="10"/>
  <c r="Q5" i="10"/>
  <c r="P5" i="10"/>
  <c r="O5" i="10"/>
  <c r="N5" i="10"/>
  <c r="M5" i="10"/>
  <c r="L5" i="10"/>
  <c r="K5" i="10"/>
  <c r="J5" i="10"/>
  <c r="I5" i="10"/>
  <c r="H5" i="10"/>
  <c r="R4" i="10"/>
  <c r="Q4" i="10"/>
  <c r="P4" i="10"/>
  <c r="O4" i="10"/>
  <c r="N4" i="10"/>
  <c r="M4" i="10"/>
  <c r="L4" i="10"/>
  <c r="K4" i="10"/>
  <c r="J4" i="10"/>
  <c r="I4" i="10"/>
  <c r="H4" i="10"/>
  <c r="P8" i="12"/>
  <c r="P7" i="12"/>
  <c r="O6" i="12"/>
  <c r="P5" i="12"/>
  <c r="O5" i="12"/>
  <c r="AF18" i="16" l="1"/>
  <c r="AF19" i="16"/>
  <c r="AF24" i="16"/>
  <c r="AF33" i="16" s="1"/>
  <c r="AF15" i="16"/>
  <c r="AF26" i="16"/>
  <c r="AF27" i="16"/>
  <c r="AF17" i="16"/>
  <c r="AF28" i="16"/>
  <c r="M19" i="6"/>
  <c r="M28" i="6" s="1"/>
  <c r="M24" i="6"/>
  <c r="O19" i="6"/>
  <c r="O28" i="6" s="1"/>
  <c r="O24" i="6"/>
  <c r="N19" i="6"/>
  <c r="N28" i="6" s="1"/>
  <c r="N24" i="6"/>
  <c r="AD358" i="1"/>
  <c r="M29" i="9"/>
  <c r="M40" i="9" s="1"/>
  <c r="H24" i="6"/>
  <c r="H19" i="6"/>
  <c r="H28" i="6" s="1"/>
  <c r="P24" i="6"/>
  <c r="P19" i="6"/>
  <c r="P28" i="6" s="1"/>
  <c r="AE358" i="1"/>
  <c r="N29" i="9"/>
  <c r="N40" i="9" s="1"/>
  <c r="I24" i="6"/>
  <c r="I19" i="6"/>
  <c r="I28" i="6" s="1"/>
  <c r="Q24" i="6"/>
  <c r="Q19" i="6"/>
  <c r="Q28" i="6" s="1"/>
  <c r="AF358" i="1"/>
  <c r="O29" i="9"/>
  <c r="O40" i="9" s="1"/>
  <c r="J24" i="6"/>
  <c r="J19" i="6"/>
  <c r="J28" i="6" s="1"/>
  <c r="R24" i="6"/>
  <c r="R19" i="6"/>
  <c r="R28" i="6" s="1"/>
  <c r="Y358" i="1"/>
  <c r="H29" i="9"/>
  <c r="H40" i="9" s="1"/>
  <c r="AG358" i="1"/>
  <c r="P29" i="9"/>
  <c r="P40" i="9" s="1"/>
  <c r="K24" i="6"/>
  <c r="K19" i="6"/>
  <c r="K28" i="6" s="1"/>
  <c r="Z358" i="1"/>
  <c r="I29" i="9"/>
  <c r="I40" i="9" s="1"/>
  <c r="AH358" i="1"/>
  <c r="Q29" i="9"/>
  <c r="Q40" i="9" s="1"/>
  <c r="L24" i="6"/>
  <c r="L19" i="6"/>
  <c r="L28" i="6" s="1"/>
  <c r="AA349" i="1"/>
  <c r="Y368" i="1"/>
  <c r="Y377" i="1" s="1"/>
  <c r="AG368" i="1"/>
  <c r="AG377" i="1" s="1"/>
  <c r="M23" i="9"/>
  <c r="M34" i="9" s="1"/>
  <c r="AB349" i="1"/>
  <c r="Z368" i="1"/>
  <c r="Z377" i="1" s="1"/>
  <c r="AH368" i="1"/>
  <c r="AH377" i="1" s="1"/>
  <c r="N23" i="9"/>
  <c r="N34" i="9" s="1"/>
  <c r="AC349" i="1"/>
  <c r="AA368" i="1"/>
  <c r="AA377" i="1" s="1"/>
  <c r="O23" i="9"/>
  <c r="O34" i="9" s="1"/>
  <c r="AB368" i="1"/>
  <c r="AB377" i="1" s="1"/>
  <c r="H23" i="9"/>
  <c r="H34" i="9" s="1"/>
  <c r="P23" i="9"/>
  <c r="P34" i="9" s="1"/>
  <c r="AC368" i="1"/>
  <c r="AC377" i="1" s="1"/>
  <c r="I23" i="9"/>
  <c r="I34" i="9" s="1"/>
  <c r="Q23" i="9"/>
  <c r="Q34" i="9" s="1"/>
  <c r="AD368" i="1"/>
  <c r="AD377" i="1" s="1"/>
  <c r="AE368" i="1"/>
  <c r="AE377" i="1" s="1"/>
  <c r="X368" i="1"/>
  <c r="X377" i="1" s="1"/>
  <c r="AF368" i="1"/>
  <c r="AF377" i="1" s="1"/>
  <c r="AB358" i="1" l="1"/>
  <c r="K29" i="9"/>
  <c r="K40" i="9" s="1"/>
  <c r="AC358" i="1"/>
  <c r="L29" i="9"/>
  <c r="L40" i="9" s="1"/>
  <c r="J29" i="9"/>
  <c r="J40" i="9" s="1"/>
  <c r="AA358" i="1"/>
</calcChain>
</file>

<file path=xl/comments1.xml><?xml version="1.0" encoding="utf-8"?>
<comments xmlns="http://schemas.openxmlformats.org/spreadsheetml/2006/main">
  <authors>
    <author>IEA</author>
    <author>GARCIA TAPIA Victor, IEA/EXD/EDC/EDC3</author>
    <author>Paolo Canfora</author>
    <author>LEITE DE FARIA COELHO DA SILVA, IEA/EXD/EDC/EDC3</author>
  </authors>
  <commentList>
    <comment ref="A5" authorId="0" shapeId="0">
      <text>
        <r>
          <rPr>
            <sz val="8"/>
            <color indexed="81"/>
            <rFont val="Tahoma"/>
            <family val="2"/>
          </rPr>
          <t>Passenger-kilometre is an unit of measure of passenger transport. 1 passenger-kilometre represents the transport of one passenger over one kilometre.</t>
        </r>
      </text>
    </comment>
    <comment ref="A6" authorId="0" shapeId="0">
      <text>
        <r>
          <rPr>
            <sz val="8"/>
            <color indexed="81"/>
            <rFont val="Tahoma"/>
            <family val="2"/>
          </rPr>
          <t>SUV = Sport Utility Vehicle
includes taxis, personal mini-vans
This category is not the sum of the categories below. For example, it includes fuel cell vehicles.</t>
        </r>
      </text>
    </comment>
    <comment ref="A7" authorId="0" shapeId="0">
      <text>
        <r>
          <rPr>
            <sz val="8"/>
            <color indexed="81"/>
            <rFont val="Tahoma"/>
            <family val="2"/>
          </rPr>
          <t>includes all cars with spark ignition engine
- gasoline
- ethanol
- LPG
- natural gas</t>
        </r>
      </text>
    </comment>
    <comment ref="A9" authorId="1" shapeId="0">
      <text>
        <r>
          <rPr>
            <sz val="8"/>
            <color indexed="81"/>
            <rFont val="Tahoma"/>
            <family val="2"/>
          </rPr>
          <t xml:space="preserve">Includes battery electric cars and plug-in hybrid electric cars. </t>
        </r>
        <r>
          <rPr>
            <sz val="9"/>
            <color indexed="81"/>
            <rFont val="Tahoma"/>
            <family val="2"/>
          </rPr>
          <t xml:space="preserve">
</t>
        </r>
      </text>
    </comment>
    <comment ref="A10" authorId="1" shapeId="0">
      <text>
        <r>
          <rPr>
            <sz val="8"/>
            <color indexed="81"/>
            <rFont val="Tahoma"/>
            <family val="2"/>
          </rPr>
          <t xml:space="preserve">
This includes mini and small cars (minicompact and subcompact), medium cars or small family cars (compact), large or large family cars (mid-size), executive and luxury cars (large) and sport coupés (two-seaters)</t>
        </r>
      </text>
    </comment>
    <comment ref="A11" authorId="0" shapeId="0">
      <text>
        <r>
          <rPr>
            <sz val="8"/>
            <color indexed="81"/>
            <rFont val="Tahoma"/>
            <family val="2"/>
          </rPr>
          <t>includes all cars with spark ignition engine
- gasoline
- ethanol
- LPG
- natural gas</t>
        </r>
      </text>
    </comment>
    <comment ref="A13" authorId="1" shapeId="0">
      <text>
        <r>
          <rPr>
            <sz val="8"/>
            <color indexed="81"/>
            <rFont val="Tahoma"/>
            <family val="2"/>
          </rPr>
          <t xml:space="preserve">Includes battery electric cars and plug-in hybrid electric cars. </t>
        </r>
        <r>
          <rPr>
            <sz val="9"/>
            <color indexed="81"/>
            <rFont val="Tahoma"/>
            <family val="2"/>
          </rPr>
          <t xml:space="preserve">
</t>
        </r>
      </text>
    </comment>
    <comment ref="A14" authorId="1" shapeId="0">
      <text>
        <r>
          <rPr>
            <sz val="8"/>
            <color indexed="81"/>
            <rFont val="Tahoma"/>
            <family val="2"/>
          </rPr>
          <t xml:space="preserve">
Includes SUVs (sport utility vehicles), and small pickup trucks, standard pickup trucks, vans, minivans, primarily used for passenger transport. </t>
        </r>
      </text>
    </comment>
    <comment ref="A15" authorId="0" shapeId="0">
      <text>
        <r>
          <rPr>
            <sz val="8"/>
            <color indexed="81"/>
            <rFont val="Tahoma"/>
            <family val="2"/>
          </rPr>
          <t>includes all cars with spark ignition engine
- gasoline
- ethanol
- LPG
- natural gas</t>
        </r>
      </text>
    </comment>
    <comment ref="A17" authorId="1" shapeId="0">
      <text>
        <r>
          <rPr>
            <sz val="8"/>
            <color indexed="81"/>
            <rFont val="Tahoma"/>
            <family val="2"/>
          </rPr>
          <t xml:space="preserve">Includes battery electric cars and plug-in hybrid electric cars. </t>
        </r>
        <r>
          <rPr>
            <sz val="9"/>
            <color indexed="81"/>
            <rFont val="Tahoma"/>
            <family val="2"/>
          </rPr>
          <t xml:space="preserve">
</t>
        </r>
      </text>
    </comment>
    <comment ref="A19" authorId="2" shapeId="0">
      <text>
        <r>
          <rPr>
            <sz val="8"/>
            <color indexed="81"/>
            <rFont val="Tahoma"/>
            <family val="2"/>
          </rPr>
          <t>includes urban, sub-urban and intercity buses
includes mini-buses for public transport</t>
        </r>
      </text>
    </comment>
    <comment ref="A20" authorId="2" shapeId="0">
      <text>
        <r>
          <rPr>
            <sz val="8"/>
            <color indexed="81"/>
            <rFont val="Tahoma"/>
            <family val="2"/>
          </rPr>
          <t>includes urban, sub-urban and intercity rail transport</t>
        </r>
      </text>
    </comment>
    <comment ref="A21" authorId="3" shapeId="0">
      <text>
        <r>
          <rPr>
            <sz val="8"/>
            <color indexed="81"/>
            <rFont val="Tahoma"/>
            <family val="2"/>
          </rPr>
          <t xml:space="preserve">Metro includes high-frequency services within or at the boundaries of cities, which are fully separated from other traffic.
Light rail includes tramways and other transport systems moved on tracks.
</t>
        </r>
      </text>
    </comment>
    <comment ref="A22" authorId="3" shapeId="0">
      <text>
        <r>
          <rPr>
            <sz val="8"/>
            <color indexed="81"/>
            <rFont val="Tahoma"/>
            <family val="2"/>
          </rPr>
          <t>Includes medium- to long-distance train journeys with a maximum speed under 250 kilometres per hour and suburban train journeys connecting urban centres with surrounding areas.</t>
        </r>
      </text>
    </comment>
    <comment ref="A23" authorId="3" shapeId="0">
      <text>
        <r>
          <rPr>
            <sz val="8"/>
            <color indexed="81"/>
            <rFont val="Tahoma"/>
            <family val="2"/>
          </rPr>
          <t xml:space="preserve">Includes rail services over long distances between stations, operating at a maximum speed above 250 kilometres per hour.
</t>
        </r>
      </text>
    </comment>
    <comment ref="A27" authorId="1" shapeId="0">
      <text>
        <r>
          <rPr>
            <sz val="8"/>
            <color indexed="81"/>
            <rFont val="Tahoma"/>
            <family val="2"/>
          </rPr>
          <t>Includes electric bikes, and very light vehicles (typically of individual use) such as electric scooters, and other electricity-powered small ones.</t>
        </r>
        <r>
          <rPr>
            <sz val="9"/>
            <color indexed="81"/>
            <rFont val="Tahoma"/>
            <family val="2"/>
          </rPr>
          <t xml:space="preserve">
</t>
        </r>
      </text>
    </comment>
    <comment ref="A29" authorId="0" shapeId="0">
      <text>
        <r>
          <rPr>
            <sz val="8"/>
            <color indexed="81"/>
            <rFont val="Tahoma"/>
            <family val="2"/>
          </rPr>
          <t>Tonne-kilometre is an unit of measure of goods transport. 1 tonne-kilometre represents the transport of one tonne over one kilometre.</t>
        </r>
      </text>
    </comment>
    <comment ref="A30" authorId="0" shapeId="0">
      <text>
        <r>
          <rPr>
            <sz val="8"/>
            <color indexed="81"/>
            <rFont val="Tahoma"/>
            <family val="2"/>
          </rPr>
          <t xml:space="preserve">
This category is the sum of the categories below.</t>
        </r>
      </text>
    </comment>
    <comment ref="A31" authorId="0" shapeId="0">
      <text>
        <r>
          <rPr>
            <sz val="8"/>
            <color indexed="81"/>
            <rFont val="Tahoma"/>
            <family val="2"/>
          </rPr>
          <t>includes all cars with spark ignition engine
- gasoline
- ethanol
- LPG
- natural gas</t>
        </r>
      </text>
    </comment>
    <comment ref="A33" authorId="1" shapeId="0">
      <text>
        <r>
          <rPr>
            <sz val="8"/>
            <color indexed="81"/>
            <rFont val="Tahoma"/>
            <family val="2"/>
          </rPr>
          <t xml:space="preserve">Includes pickups, vans and small trucks with a gross vehicle weight (GVW) of less than 3.5 tonnes.
</t>
        </r>
      </text>
    </comment>
    <comment ref="A36" authorId="1" shapeId="0">
      <text>
        <r>
          <rPr>
            <sz val="8"/>
            <color indexed="81"/>
            <rFont val="Tahoma"/>
            <family val="2"/>
          </rPr>
          <t>Includes commercial/duty vehicles with a gross vehicle weight (GVW) from 3.5 tonnes to 12 tonnes.</t>
        </r>
      </text>
    </comment>
    <comment ref="A39" authorId="1" shapeId="0">
      <text>
        <r>
          <rPr>
            <sz val="8"/>
            <color indexed="81"/>
            <rFont val="Tahoma"/>
            <family val="2"/>
          </rPr>
          <t xml:space="preserve">Includes commercial/duty vehicles with a gross vehicle weight (GVW) greater than 12 tonnes (t)
</t>
        </r>
      </text>
    </comment>
    <comment ref="A48" authorId="0" shapeId="0">
      <text>
        <r>
          <rPr>
            <sz val="8"/>
            <color indexed="81"/>
            <rFont val="Tahoma"/>
            <family val="2"/>
          </rPr>
          <t xml:space="preserve">
This category is not the sum of two categories below. For example, it includes electric vehicles.</t>
        </r>
      </text>
    </comment>
    <comment ref="A49" authorId="0" shapeId="0">
      <text>
        <r>
          <rPr>
            <sz val="8"/>
            <color indexed="81"/>
            <rFont val="Tahoma"/>
            <family val="2"/>
          </rPr>
          <t>includes all cars with spark ignition engine
- gasoline
- ethanol
- LPG
- natural gas</t>
        </r>
      </text>
    </comment>
    <comment ref="A55" authorId="0" shapeId="0">
      <text>
        <r>
          <rPr>
            <sz val="8"/>
            <color indexed="81"/>
            <rFont val="Tahoma"/>
            <family val="2"/>
          </rPr>
          <t xml:space="preserve">
Report the distance travelled by all vehicles.
In other words, the number reported should be approximately the result of the multiplication of the vehicles in stock by the distance travelled by an average vehicle.
Vehicle-kilometre is a unit of measurement representing the movement of a vehicle over one kilometre.
Context:
The distance to be considered is the distance actually run. It includes movements of empty vehicles. Units made up of a tractor and a semi-trailer or a lorry and a trailer are counted as one vehicle.
Note:
Vehicle in the definition above covers also ships, planes and trains.</t>
        </r>
      </text>
    </comment>
    <comment ref="A56" authorId="0" shapeId="0">
      <text>
        <r>
          <rPr>
            <sz val="8"/>
            <color indexed="81"/>
            <rFont val="Tahoma"/>
            <family val="2"/>
          </rPr>
          <t>SUV = Sport Utility Vehicle
includes taxis, personal mini-vans
This category is not the sum of the categories below. For example, it includes fuel cell vehicles.</t>
        </r>
      </text>
    </comment>
    <comment ref="A57" authorId="0" shapeId="0">
      <text>
        <r>
          <rPr>
            <sz val="8"/>
            <color indexed="81"/>
            <rFont val="Tahoma"/>
            <family val="2"/>
          </rPr>
          <t>includes all cars with spark ignition engine
- gasoline
- ethanol
- LPG
- natural gas</t>
        </r>
      </text>
    </comment>
    <comment ref="A59" authorId="1" shapeId="0">
      <text>
        <r>
          <rPr>
            <sz val="8"/>
            <color indexed="81"/>
            <rFont val="Tahoma"/>
            <family val="2"/>
          </rPr>
          <t xml:space="preserve">Includes battery electric cars and plug-in hybrid electric cars. </t>
        </r>
        <r>
          <rPr>
            <sz val="9"/>
            <color indexed="81"/>
            <rFont val="Tahoma"/>
            <family val="2"/>
          </rPr>
          <t xml:space="preserve">
</t>
        </r>
      </text>
    </comment>
    <comment ref="A61" authorId="2" shapeId="0">
      <text>
        <r>
          <rPr>
            <sz val="8"/>
            <color indexed="81"/>
            <rFont val="Tahoma"/>
            <family val="2"/>
          </rPr>
          <t>includes urban, sub-urban and intercity buses
includes mini-buses for public transport</t>
        </r>
      </text>
    </comment>
    <comment ref="A62" authorId="2" shapeId="0">
      <text>
        <r>
          <rPr>
            <sz val="8"/>
            <color indexed="81"/>
            <rFont val="Tahoma"/>
            <family val="2"/>
          </rPr>
          <t>includes urban, sub-urban and intercity rail transport</t>
        </r>
      </text>
    </comment>
    <comment ref="A67" authorId="2" shapeId="0">
      <text>
        <r>
          <rPr>
            <sz val="8"/>
            <color indexed="81"/>
            <rFont val="Tahoma"/>
            <family val="2"/>
          </rPr>
          <t>includes all vehicles with spark ignition engine
- gasoline
- ethanol
- LPG
- natural gas</t>
        </r>
      </text>
    </comment>
    <comment ref="A83" authorId="0" shapeId="0">
      <text>
        <r>
          <rPr>
            <sz val="8"/>
            <color indexed="81"/>
            <rFont val="Tahoma"/>
            <family val="2"/>
          </rPr>
          <t>SUV = Sport Utility Vehicle
includes taxis, personal mini-vans
This category is not the sum of the categories below. For example, it includes fuel cell vehicles.</t>
        </r>
      </text>
    </comment>
    <comment ref="A84" authorId="0" shapeId="0">
      <text>
        <r>
          <rPr>
            <sz val="8"/>
            <color indexed="81"/>
            <rFont val="Tahoma"/>
            <family val="2"/>
          </rPr>
          <t>includes all cars with spark ignition engine
- gasoline
- ethanol
- LPG
- natural gas</t>
        </r>
      </text>
    </comment>
    <comment ref="A86" authorId="1" shapeId="0">
      <text>
        <r>
          <rPr>
            <sz val="8"/>
            <color indexed="81"/>
            <rFont val="Tahoma"/>
            <family val="2"/>
          </rPr>
          <t xml:space="preserve">Includes battery electric cars and plug-in hybrid electric cars. </t>
        </r>
        <r>
          <rPr>
            <sz val="9"/>
            <color indexed="81"/>
            <rFont val="Tahoma"/>
            <family val="2"/>
          </rPr>
          <t xml:space="preserve">
</t>
        </r>
      </text>
    </comment>
    <comment ref="A87" authorId="1" shapeId="0">
      <text>
        <r>
          <rPr>
            <sz val="8"/>
            <color indexed="81"/>
            <rFont val="Tahoma"/>
            <family val="2"/>
          </rPr>
          <t xml:space="preserve">
This includes mini and small cars (minicompact and subcompact), medium cars or small family cars (compact), large or large family cars (mid-size), executive and luxury cars (large) and sport coupés (two-seaters)</t>
        </r>
      </text>
    </comment>
    <comment ref="A88" authorId="0" shapeId="0">
      <text>
        <r>
          <rPr>
            <sz val="8"/>
            <color indexed="81"/>
            <rFont val="Tahoma"/>
            <family val="2"/>
          </rPr>
          <t>includes all cars with spark ignition engine
- gasoline
- ethanol
- LPG
- natural gas</t>
        </r>
      </text>
    </comment>
    <comment ref="A90" authorId="1" shapeId="0">
      <text>
        <r>
          <rPr>
            <sz val="8"/>
            <color indexed="81"/>
            <rFont val="Tahoma"/>
            <family val="2"/>
          </rPr>
          <t xml:space="preserve">Includes battery electric cars and plug-in hybrid electric cars. </t>
        </r>
        <r>
          <rPr>
            <sz val="9"/>
            <color indexed="81"/>
            <rFont val="Tahoma"/>
            <family val="2"/>
          </rPr>
          <t xml:space="preserve">
</t>
        </r>
      </text>
    </comment>
    <comment ref="A91" authorId="3" shapeId="0">
      <text>
        <r>
          <rPr>
            <sz val="8"/>
            <color indexed="81"/>
            <rFont val="Tahoma"/>
            <family val="2"/>
          </rPr>
          <t xml:space="preserve">Includes SUVs (sport utility vehicles), and small pickup trucks, standard pickup trucks, vans, minivans, primarily used for passenger transport. </t>
        </r>
      </text>
    </comment>
    <comment ref="A92" authorId="0" shapeId="0">
      <text>
        <r>
          <rPr>
            <sz val="8"/>
            <color indexed="81"/>
            <rFont val="Tahoma"/>
            <family val="2"/>
          </rPr>
          <t>includes all cars with spark ignition engine
- gasoline
- ethanol
- LPG
- natural gas</t>
        </r>
      </text>
    </comment>
    <comment ref="A94" authorId="1" shapeId="0">
      <text>
        <r>
          <rPr>
            <sz val="8"/>
            <color indexed="81"/>
            <rFont val="Tahoma"/>
            <family val="2"/>
          </rPr>
          <t xml:space="preserve">Includes battery electric cars and plug-in hybrid electric cars. </t>
        </r>
        <r>
          <rPr>
            <sz val="9"/>
            <color indexed="81"/>
            <rFont val="Tahoma"/>
            <family val="2"/>
          </rPr>
          <t xml:space="preserve">
</t>
        </r>
      </text>
    </comment>
    <comment ref="A96" authorId="2" shapeId="0">
      <text>
        <r>
          <rPr>
            <sz val="8"/>
            <color indexed="81"/>
            <rFont val="Tahoma"/>
            <family val="2"/>
          </rPr>
          <t>includes urban, sub-urban and intercity buses
includes mini-buses for public transport</t>
        </r>
      </text>
    </comment>
    <comment ref="A97" authorId="2" shapeId="0">
      <text>
        <r>
          <rPr>
            <sz val="8"/>
            <color indexed="81"/>
            <rFont val="Tahoma"/>
            <family val="2"/>
          </rPr>
          <t>includes urban, sub-urban and intercity rail transport</t>
        </r>
      </text>
    </comment>
    <comment ref="A98" authorId="1" shapeId="0">
      <text>
        <r>
          <rPr>
            <sz val="8"/>
            <color indexed="81"/>
            <rFont val="Tahoma"/>
            <family val="2"/>
          </rPr>
          <t>Metro includes high-frequency services within or at the boundaries of cities, which are fully separated from other traffic.
Light rail includes tramways and other transport systems moved on tracks.</t>
        </r>
        <r>
          <rPr>
            <sz val="9"/>
            <color indexed="81"/>
            <rFont val="Tahoma"/>
            <family val="2"/>
          </rPr>
          <t xml:space="preserve">
</t>
        </r>
      </text>
    </comment>
    <comment ref="A99" authorId="1" shapeId="0">
      <text>
        <r>
          <rPr>
            <sz val="8"/>
            <color indexed="81"/>
            <rFont val="Tahoma"/>
            <family val="2"/>
          </rPr>
          <t>Includes medium- to long-distance train journeys with a maximum speed under 250 kilometres per hour and suburban train journeys connecting urban centres with surrounding areas.</t>
        </r>
        <r>
          <rPr>
            <b/>
            <sz val="8"/>
            <color indexed="81"/>
            <rFont val="Tahoma"/>
            <family val="2"/>
          </rPr>
          <t xml:space="preserve">
</t>
        </r>
      </text>
    </comment>
    <comment ref="A100" authorId="1" shapeId="0">
      <text>
        <r>
          <rPr>
            <sz val="8"/>
            <color indexed="81"/>
            <rFont val="Tahoma"/>
            <family val="2"/>
          </rPr>
          <t xml:space="preserve">Includes rail services over long distances between stations, operating at a maximum speed above 250 kilometres per hour.
</t>
        </r>
      </text>
    </comment>
    <comment ref="A105" authorId="0" shapeId="0">
      <text>
        <r>
          <rPr>
            <sz val="8"/>
            <color indexed="81"/>
            <rFont val="Tahoma"/>
            <family val="2"/>
          </rPr>
          <t>includes all vehicles with spark ignition engine
- gasoline
- ethanol
- LPG
- natural gas</t>
        </r>
      </text>
    </comment>
    <comment ref="A107" authorId="1" shapeId="0">
      <text>
        <r>
          <rPr>
            <sz val="8"/>
            <color indexed="81"/>
            <rFont val="Tahoma"/>
            <family val="2"/>
          </rPr>
          <t>Includes pickups, vans and small trucks with a gross vehicle weight (GVW) of less than 3.5 tonnes.</t>
        </r>
        <r>
          <rPr>
            <sz val="9"/>
            <color indexed="81"/>
            <rFont val="Tahoma"/>
            <family val="2"/>
          </rPr>
          <t xml:space="preserve">
</t>
        </r>
      </text>
    </comment>
    <comment ref="A110" authorId="1" shapeId="0">
      <text>
        <r>
          <rPr>
            <sz val="8"/>
            <color indexed="81"/>
            <rFont val="Tahoma"/>
            <family val="2"/>
          </rPr>
          <t>Includes commercial/duty vehicles with a gross vehicle weight (GVW) from 3.5 tonnes to 12 tonnes.</t>
        </r>
      </text>
    </comment>
    <comment ref="A113" authorId="1" shapeId="0">
      <text>
        <r>
          <rPr>
            <sz val="8"/>
            <color indexed="81"/>
            <rFont val="Tahoma"/>
            <family val="2"/>
          </rPr>
          <t xml:space="preserve">Includes commercial/duty vehicles with a gross vehicle weight (GVW) greater than 12 tonnes (t)
</t>
        </r>
      </text>
    </comment>
    <comment ref="A134" authorId="2" shapeId="0">
      <text>
        <r>
          <rPr>
            <sz val="8"/>
            <color indexed="81"/>
            <rFont val="Tahoma"/>
            <family val="2"/>
          </rPr>
          <t xml:space="preserve">
SUV = Sport Utility Vehicle
includes taxis, personal mini-vans</t>
        </r>
      </text>
    </comment>
    <comment ref="A135" authorId="0" shapeId="0">
      <text>
        <r>
          <rPr>
            <sz val="8"/>
            <color indexed="81"/>
            <rFont val="Tahoma"/>
            <family val="2"/>
          </rPr>
          <t xml:space="preserve">
includes leaded and unleaded gasoline 
includes biofuel components used in motor gasoline (for example ethanol)</t>
        </r>
      </text>
    </comment>
    <comment ref="A136" authorId="0" shapeId="0">
      <text>
        <r>
          <rPr>
            <sz val="8"/>
            <color indexed="81"/>
            <rFont val="Tahoma"/>
            <family val="2"/>
          </rPr>
          <t xml:space="preserve">
includes biofuel components used in automotive diesel (for example biodiesel)</t>
        </r>
      </text>
    </comment>
    <comment ref="A140" authorId="0"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A144" authorId="2" shapeId="0">
      <text>
        <r>
          <rPr>
            <sz val="8"/>
            <color indexed="81"/>
            <rFont val="Tahoma"/>
            <family val="2"/>
          </rPr>
          <t xml:space="preserve">This includes mini and small cars (minicompact and subcompact), medium cars or small family cars (compact), large or large family cars (mid-size), executive and luxury cars (large) and sport coupés (two-seaters). </t>
        </r>
      </text>
    </comment>
    <comment ref="A145" authorId="0" shapeId="0">
      <text>
        <r>
          <rPr>
            <sz val="8"/>
            <color indexed="81"/>
            <rFont val="Tahoma"/>
            <family val="2"/>
          </rPr>
          <t xml:space="preserve">
includes leaded and unleaded gasoline 
includes biofuel components used in motor gasoline (for example ethanol)</t>
        </r>
      </text>
    </comment>
    <comment ref="A146" authorId="0" shapeId="0">
      <text>
        <r>
          <rPr>
            <sz val="8"/>
            <color indexed="81"/>
            <rFont val="Tahoma"/>
            <family val="2"/>
          </rPr>
          <t xml:space="preserve">
includes biofuel components used in automotive diesel (for example biodiesel)</t>
        </r>
      </text>
    </comment>
    <comment ref="A153" authorId="2" shapeId="0">
      <text>
        <r>
          <rPr>
            <sz val="8"/>
            <color indexed="81"/>
            <rFont val="Tahoma"/>
            <family val="2"/>
          </rPr>
          <t xml:space="preserve">Includes SUVs (sport utility vehicles), and small pickup trucks, standard pickup trucks, vans, minivans, primarily used for passenger transport. </t>
        </r>
      </text>
    </comment>
    <comment ref="A154" authorId="0" shapeId="0">
      <text>
        <r>
          <rPr>
            <sz val="8"/>
            <color indexed="81"/>
            <rFont val="Tahoma"/>
            <family val="2"/>
          </rPr>
          <t xml:space="preserve">
includes leaded and unleaded gasoline 
includes biofuel components used in motor gasoline (for example ethanol)</t>
        </r>
      </text>
    </comment>
    <comment ref="A155" authorId="0" shapeId="0">
      <text>
        <r>
          <rPr>
            <sz val="8"/>
            <color indexed="81"/>
            <rFont val="Tahoma"/>
            <family val="2"/>
          </rPr>
          <t xml:space="preserve">
includes biofuel components used in automotive diesel (for example biodiesel)</t>
        </r>
      </text>
    </comment>
    <comment ref="A163" authorId="0" shapeId="0">
      <text>
        <r>
          <rPr>
            <sz val="8"/>
            <color indexed="81"/>
            <rFont val="Tahoma"/>
            <family val="2"/>
          </rPr>
          <t xml:space="preserve">
includes leaded and unleaded gasoline 
includes biofuel components used in motor gasoline (for example ethanol)</t>
        </r>
      </text>
    </comment>
    <comment ref="A166" authorId="0"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A170" authorId="2" shapeId="0">
      <text>
        <r>
          <rPr>
            <sz val="8"/>
            <color indexed="81"/>
            <rFont val="Tahoma"/>
            <family val="2"/>
          </rPr>
          <t xml:space="preserve">includes urban, sub-urban and intercity buses
includes mini-buses for public transport
</t>
        </r>
      </text>
    </comment>
    <comment ref="A171" authorId="0" shapeId="0">
      <text>
        <r>
          <rPr>
            <sz val="8"/>
            <color indexed="81"/>
            <rFont val="Tahoma"/>
            <family val="2"/>
          </rPr>
          <t xml:space="preserve">
includes leaded and unleaded gasoline 
includes biofuel components used in motor gasoline (for example ethanol)</t>
        </r>
      </text>
    </comment>
    <comment ref="A172" authorId="0" shapeId="0">
      <text>
        <r>
          <rPr>
            <sz val="8"/>
            <color indexed="81"/>
            <rFont val="Tahoma"/>
            <family val="2"/>
          </rPr>
          <t xml:space="preserve">
includes biofuel components used in automotive diesel (for example biodiesel)</t>
        </r>
      </text>
    </comment>
    <comment ref="A176" authorId="0"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A180" authorId="2" shapeId="0">
      <text>
        <r>
          <rPr>
            <sz val="8"/>
            <color indexed="81"/>
            <rFont val="Tahoma"/>
            <family val="2"/>
          </rPr>
          <t>includes urban, sub-urban and intercity rail transport</t>
        </r>
      </text>
    </comment>
    <comment ref="A181" authorId="0" shapeId="0">
      <text>
        <r>
          <rPr>
            <sz val="8"/>
            <color indexed="81"/>
            <rFont val="Tahoma"/>
            <family val="2"/>
          </rPr>
          <t xml:space="preserve">
includes biofuel components (for example biodiesel)</t>
        </r>
      </text>
    </comment>
    <comment ref="A186" authorId="0"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A190" authorId="1" shapeId="0">
      <text>
        <r>
          <rPr>
            <sz val="8"/>
            <color indexed="81"/>
            <rFont val="Tahoma"/>
            <family val="2"/>
          </rPr>
          <t>Metro includes high-frequency services within cities which are fully separated from other traffic
Light rail includes tramways and other transport systems moved on tracks.</t>
        </r>
      </text>
    </comment>
    <comment ref="A195" authorId="1" shapeId="0">
      <text>
        <r>
          <rPr>
            <sz val="8"/>
            <color indexed="81"/>
            <rFont val="Tahoma"/>
            <family val="2"/>
          </rPr>
          <t>Includes medium- to long-distance train journeys with a maximum speed under 250 kilometres per hour and suburban train journeys connecting urban centres with surrounding areas.</t>
        </r>
        <r>
          <rPr>
            <sz val="9"/>
            <color indexed="81"/>
            <rFont val="Tahoma"/>
            <family val="2"/>
          </rPr>
          <t xml:space="preserve">
</t>
        </r>
      </text>
    </comment>
    <comment ref="A202" authorId="2" shapeId="0">
      <text>
        <r>
          <rPr>
            <sz val="8"/>
            <color indexed="81"/>
            <rFont val="Tahoma"/>
            <family val="2"/>
          </rPr>
          <t>Includes rail services over long distances between stations, operating at a maximum speed above 250 kilometres per hour.</t>
        </r>
      </text>
    </comment>
    <comment ref="A209" authorId="0"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A214" authorId="0" shapeId="0">
      <text>
        <r>
          <rPr>
            <sz val="8"/>
            <color indexed="81"/>
            <rFont val="Tahoma"/>
            <family val="2"/>
          </rPr>
          <t xml:space="preserve">
includes leaded and unleaded gasoline 
includes biofuel components used in motor gasoline (for example ethanol)</t>
        </r>
      </text>
    </comment>
    <comment ref="A215" authorId="0" shapeId="0">
      <text>
        <r>
          <rPr>
            <sz val="8"/>
            <color indexed="81"/>
            <rFont val="Tahoma"/>
            <family val="2"/>
          </rPr>
          <t xml:space="preserve">
includes biofuel components (for example biodiesel)</t>
        </r>
      </text>
    </comment>
    <comment ref="A219" authorId="0"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A224" authorId="0" shapeId="0">
      <text>
        <r>
          <rPr>
            <sz val="8"/>
            <color indexed="81"/>
            <rFont val="Tahoma"/>
            <family val="2"/>
          </rPr>
          <t xml:space="preserve">
includes leaded and unleaded gasoline 
includes biofuel components used in motor gasoline (for example ethanol)</t>
        </r>
      </text>
    </comment>
    <comment ref="A225" authorId="0" shapeId="0">
      <text>
        <r>
          <rPr>
            <sz val="8"/>
            <color indexed="81"/>
            <rFont val="Tahoma"/>
            <family val="2"/>
          </rPr>
          <t xml:space="preserve">
includes biofuel components (for example biodiesel)</t>
        </r>
      </text>
    </comment>
    <comment ref="A232" authorId="0"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A238" authorId="0" shapeId="0">
      <text>
        <r>
          <rPr>
            <sz val="8"/>
            <color indexed="81"/>
            <rFont val="Tahoma"/>
            <family val="2"/>
          </rPr>
          <t xml:space="preserve">
includes leaded and unleaded gasoline 
includes biofuel components used in motor gasoline (for example ethanol)</t>
        </r>
      </text>
    </comment>
    <comment ref="A239" authorId="0" shapeId="0">
      <text>
        <r>
          <rPr>
            <sz val="8"/>
            <color indexed="81"/>
            <rFont val="Tahoma"/>
            <family val="2"/>
          </rPr>
          <t xml:space="preserve">
includes biofuel components used in automotive diesel (for example biodiesel)</t>
        </r>
      </text>
    </comment>
    <comment ref="A243" authorId="0"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A247" authorId="1" shapeId="0">
      <text>
        <r>
          <rPr>
            <sz val="8"/>
            <color indexed="81"/>
            <rFont val="Tahoma"/>
            <family val="2"/>
          </rPr>
          <t>Includes pickups, vans and small trucks with a gross vehicle weight (GVW) of less than 3.5 tonnes.</t>
        </r>
        <r>
          <rPr>
            <sz val="9"/>
            <color indexed="81"/>
            <rFont val="Tahoma"/>
            <family val="2"/>
          </rPr>
          <t xml:space="preserve">
</t>
        </r>
      </text>
    </comment>
    <comment ref="A256" authorId="1" shapeId="0">
      <text>
        <r>
          <rPr>
            <sz val="8"/>
            <color indexed="81"/>
            <rFont val="Tahoma"/>
            <family val="2"/>
          </rPr>
          <t>Includes commercial/duty vehicles with a gross vehicle weight (GVW) from 3.5 tonnes to 12 tonnes.</t>
        </r>
      </text>
    </comment>
    <comment ref="A265" authorId="1" shapeId="0">
      <text>
        <r>
          <rPr>
            <sz val="8"/>
            <color indexed="81"/>
            <rFont val="Tahoma"/>
            <family val="2"/>
          </rPr>
          <t xml:space="preserve">Includes commercial/duty vehicles with a gross vehicle weight (GVW) greater than 12 tonnes (t)
</t>
        </r>
      </text>
    </comment>
    <comment ref="A275" authorId="0" shapeId="0">
      <text>
        <r>
          <rPr>
            <sz val="8"/>
            <color indexed="81"/>
            <rFont val="Tahoma"/>
            <family val="2"/>
          </rPr>
          <t xml:space="preserve">
includes biofuel components (for example biodiesel)</t>
        </r>
      </text>
    </comment>
    <comment ref="A280" authorId="0"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A286" authorId="0"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A291" authorId="0" shapeId="0">
      <text>
        <r>
          <rPr>
            <sz val="8"/>
            <color indexed="81"/>
            <rFont val="Tahoma"/>
            <family val="2"/>
          </rPr>
          <t xml:space="preserve">
includes leaded and unleaded gasoline 
includes biofuel components used in motor gasoline (for example ethanol)</t>
        </r>
      </text>
    </comment>
    <comment ref="A292" authorId="0" shapeId="0">
      <text>
        <r>
          <rPr>
            <sz val="8"/>
            <color indexed="81"/>
            <rFont val="Tahoma"/>
            <family val="2"/>
          </rPr>
          <t xml:space="preserve">
includes biofuel components (for example biodiesel)</t>
        </r>
      </text>
    </comment>
    <comment ref="A296" authorId="0"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A301" authorId="0" shapeId="0">
      <text>
        <r>
          <rPr>
            <sz val="8"/>
            <color indexed="81"/>
            <rFont val="Tahoma"/>
            <family val="2"/>
          </rPr>
          <t xml:space="preserve">
includes leaded and unleaded gasoline 
includes biofuel components used in motor gasoline (for example ethanol)</t>
        </r>
      </text>
    </comment>
    <comment ref="A302" authorId="0" shapeId="0">
      <text>
        <r>
          <rPr>
            <sz val="8"/>
            <color indexed="81"/>
            <rFont val="Tahoma"/>
            <family val="2"/>
          </rPr>
          <t xml:space="preserve">
includes biofuel components (for example biodiesel)</t>
        </r>
      </text>
    </comment>
    <comment ref="A309" authorId="0"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A314" authorId="0" shapeId="0">
      <text>
        <r>
          <rPr>
            <sz val="8"/>
            <color indexed="81"/>
            <rFont val="Tahoma"/>
            <family val="2"/>
          </rPr>
          <t xml:space="preserve">add a generic reporting to account for things like fuel toursm, or off-road use by forestry, mining, leisure boating, etc.
</t>
        </r>
      </text>
    </comment>
    <comment ref="A315" authorId="0" shapeId="0">
      <text>
        <r>
          <rPr>
            <sz val="8"/>
            <color indexed="81"/>
            <rFont val="Tahoma"/>
            <family val="2"/>
          </rPr>
          <t xml:space="preserve">
includes leaded and unleaded gasoline 
includes biofuel components used in motor gasoline (for example ethanol)</t>
        </r>
      </text>
    </comment>
    <comment ref="A316" authorId="0" shapeId="0">
      <text>
        <r>
          <rPr>
            <sz val="8"/>
            <color indexed="81"/>
            <rFont val="Tahoma"/>
            <family val="2"/>
          </rPr>
          <t xml:space="preserve">
includes biofuel components (for example biodiesel)</t>
        </r>
      </text>
    </comment>
    <comment ref="A323" authorId="0"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A327" authorId="0" shapeId="0">
      <text>
        <r>
          <rPr>
            <sz val="8"/>
            <color indexed="81"/>
            <rFont val="Tahoma"/>
            <family val="2"/>
          </rPr>
          <t xml:space="preserve">
includes leaded and unleaded gasoline 
includes biofuel components used in motor gasoline (for example ethanol)</t>
        </r>
      </text>
    </comment>
    <comment ref="A328" authorId="0" shapeId="0">
      <text>
        <r>
          <rPr>
            <sz val="8"/>
            <color indexed="81"/>
            <rFont val="Tahoma"/>
            <family val="2"/>
          </rPr>
          <t xml:space="preserve">
includes biofuel components (for example biodiesel)</t>
        </r>
      </text>
    </comment>
    <comment ref="A335" authorId="0"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A343" authorId="0" shapeId="0">
      <text>
        <r>
          <rPr>
            <sz val="8"/>
            <color indexed="81"/>
            <rFont val="Tahoma"/>
            <family val="2"/>
          </rPr>
          <t xml:space="preserve">
includes leaded and unleaded gasoline 
includes biofuel components used in motor gasoline (for example ethanol)</t>
        </r>
      </text>
    </comment>
    <comment ref="A344" authorId="0" shapeId="0">
      <text>
        <r>
          <rPr>
            <sz val="8"/>
            <color indexed="81"/>
            <rFont val="Tahoma"/>
            <family val="2"/>
          </rPr>
          <t xml:space="preserve">
includes biofuel components used in automotive diesel (for example biodiesel)</t>
        </r>
      </text>
    </comment>
    <comment ref="A348" authorId="0"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A351" authorId="0" shapeId="0">
      <text>
        <r>
          <rPr>
            <sz val="8"/>
            <color indexed="81"/>
            <rFont val="Tahoma"/>
            <family val="2"/>
          </rPr>
          <t xml:space="preserve">
includes leaded and unleaded gasoline 
includes biofuel components used in motor gasoline (for example ethanol)</t>
        </r>
      </text>
    </comment>
    <comment ref="A352" authorId="0" shapeId="0">
      <text>
        <r>
          <rPr>
            <sz val="8"/>
            <color indexed="81"/>
            <rFont val="Tahoma"/>
            <family val="2"/>
          </rPr>
          <t xml:space="preserve">
includes biofuel components used in automotive diesel (for example biodiesel)</t>
        </r>
      </text>
    </comment>
    <comment ref="A356" authorId="0"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A362" authorId="0" shapeId="0">
      <text>
        <r>
          <rPr>
            <sz val="8"/>
            <color indexed="81"/>
            <rFont val="Tahoma"/>
            <family val="2"/>
          </rPr>
          <t xml:space="preserve">
includes biofuel components (for example biodiesel)</t>
        </r>
      </text>
    </comment>
    <comment ref="A367" authorId="0"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A370" authorId="0" shapeId="0">
      <text>
        <r>
          <rPr>
            <sz val="8"/>
            <color indexed="81"/>
            <rFont val="Tahoma"/>
            <family val="2"/>
          </rPr>
          <t xml:space="preserve">
includes biofuel components (for example biodiesel)</t>
        </r>
      </text>
    </comment>
    <comment ref="A375" authorId="0"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A382" authorId="0"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A386" authorId="0"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A392" authorId="0" shapeId="0">
      <text>
        <r>
          <rPr>
            <sz val="8"/>
            <color indexed="81"/>
            <rFont val="Tahoma"/>
            <family val="2"/>
          </rPr>
          <t xml:space="preserve">
includes leaded and unleaded gasoline 
includes biofuel components used in motor gasoline (for example ethanol)</t>
        </r>
      </text>
    </comment>
    <comment ref="A393" authorId="0" shapeId="0">
      <text>
        <r>
          <rPr>
            <sz val="8"/>
            <color indexed="81"/>
            <rFont val="Tahoma"/>
            <family val="2"/>
          </rPr>
          <t xml:space="preserve">
includes biofuel components (for example biodiesel)</t>
        </r>
      </text>
    </comment>
    <comment ref="A397" authorId="0"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A400" authorId="0" shapeId="0">
      <text>
        <r>
          <rPr>
            <sz val="8"/>
            <color indexed="81"/>
            <rFont val="Tahoma"/>
            <family val="2"/>
          </rPr>
          <t xml:space="preserve">
includes leaded and unleaded gasoline 
includes biofuel components used in motor gasoline (for example ethanol)</t>
        </r>
      </text>
    </comment>
    <comment ref="A401" authorId="0" shapeId="0">
      <text>
        <r>
          <rPr>
            <sz val="8"/>
            <color indexed="81"/>
            <rFont val="Tahoma"/>
            <family val="2"/>
          </rPr>
          <t xml:space="preserve">
includes biofuel components (for example biodiesel)</t>
        </r>
      </text>
    </comment>
    <comment ref="A405" authorId="0"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List>
</comments>
</file>

<file path=xl/comments2.xml><?xml version="1.0" encoding="utf-8"?>
<comments xmlns="http://schemas.openxmlformats.org/spreadsheetml/2006/main">
  <authors>
    <author>AKL</author>
  </authors>
  <commentList>
    <comment ref="C41" authorId="0" shapeId="0">
      <text>
        <r>
          <rPr>
            <sz val="9"/>
            <color indexed="81"/>
            <rFont val="Tahoma"/>
            <family val="2"/>
            <charset val="238"/>
          </rPr>
          <t xml:space="preserve">
</t>
        </r>
      </text>
    </comment>
  </commentList>
</comments>
</file>

<file path=xl/sharedStrings.xml><?xml version="1.0" encoding="utf-8"?>
<sst xmlns="http://schemas.openxmlformats.org/spreadsheetml/2006/main" count="4173" uniqueCount="697">
  <si>
    <t>TRANSPORT</t>
  </si>
  <si>
    <t>Unit</t>
  </si>
  <si>
    <t>sources</t>
  </si>
  <si>
    <t>comments and methodology</t>
  </si>
  <si>
    <t>Activity &amp; Structure indicators</t>
  </si>
  <si>
    <t>Passenger transport [passenger-kilometres]</t>
  </si>
  <si>
    <t>Cars, SUV and personal light trucks</t>
  </si>
  <si>
    <t>PKM.P_CARS</t>
  </si>
  <si>
    <r>
      <t>10</t>
    </r>
    <r>
      <rPr>
        <vertAlign val="superscript"/>
        <sz val="10"/>
        <color indexed="8"/>
        <rFont val="Arial"/>
        <family val="2"/>
      </rPr>
      <t>9</t>
    </r>
    <r>
      <rPr>
        <sz val="10"/>
        <color indexed="8"/>
        <rFont val="Arial"/>
        <family val="2"/>
      </rPr>
      <t xml:space="preserve"> pass-km</t>
    </r>
  </si>
  <si>
    <t>Economy submission</t>
  </si>
  <si>
    <t xml:space="preserve">           gasoline and other spark ignition engines</t>
  </si>
  <si>
    <t>PKM.P_CARS_G</t>
  </si>
  <si>
    <t xml:space="preserve">           diesel (compression ignition) engine</t>
  </si>
  <si>
    <t>PKM.P_CARS_D</t>
  </si>
  <si>
    <r>
      <t xml:space="preserve">           battery and plug-in hybrid electric </t>
    </r>
    <r>
      <rPr>
        <b/>
        <sz val="10"/>
        <color theme="1"/>
        <rFont val="Arial"/>
        <family val="2"/>
      </rPr>
      <t>- voluntary</t>
    </r>
  </si>
  <si>
    <t>PKM.P_CARS_EV</t>
  </si>
  <si>
    <r>
      <t xml:space="preserve">     Of which cars </t>
    </r>
    <r>
      <rPr>
        <b/>
        <sz val="10"/>
        <color theme="1"/>
        <rFont val="Arial"/>
        <family val="2"/>
      </rPr>
      <t xml:space="preserve">- VOLUNTARY </t>
    </r>
  </si>
  <si>
    <t>PKM.P_OCARS</t>
  </si>
  <si>
    <t>CLOSE</t>
  </si>
  <si>
    <t>PKM.P_OCARS_G</t>
  </si>
  <si>
    <t>PKM.P_OCARS_D</t>
  </si>
  <si>
    <t xml:space="preserve">           battery and plug-in hybrid electric </t>
  </si>
  <si>
    <t>PKM.P_OCARS_EV</t>
  </si>
  <si>
    <r>
      <t xml:space="preserve">     Of which SUV and personal light trucks </t>
    </r>
    <r>
      <rPr>
        <b/>
        <sz val="10"/>
        <color theme="1"/>
        <rFont val="Arial"/>
        <family val="2"/>
      </rPr>
      <t xml:space="preserve">- VOLUNTARY </t>
    </r>
  </si>
  <si>
    <t>PKM.P_OSUVS</t>
  </si>
  <si>
    <t>PKM.P_OSUVS_G</t>
  </si>
  <si>
    <t>PKM.P_OSUVS_D</t>
  </si>
  <si>
    <t>PKM.P_OSUVS_EV</t>
  </si>
  <si>
    <t>Motorcycles (2-4 wheelers &lt; 400 kg)</t>
  </si>
  <si>
    <t>PKM.P_MCYCL</t>
  </si>
  <si>
    <t>Buses</t>
  </si>
  <si>
    <t>PKM.P_BUS</t>
  </si>
  <si>
    <t>Passenger Trains</t>
  </si>
  <si>
    <t>PKM.P_RAIL</t>
  </si>
  <si>
    <r>
      <t xml:space="preserve">    Of which metro and light rail  </t>
    </r>
    <r>
      <rPr>
        <b/>
        <sz val="10"/>
        <rFont val="Arial"/>
        <family val="2"/>
      </rPr>
      <t>- voluntary</t>
    </r>
  </si>
  <si>
    <t>PKM.P_MLRAIL</t>
  </si>
  <si>
    <r>
      <t xml:space="preserve">    Of which conventional rail </t>
    </r>
    <r>
      <rPr>
        <b/>
        <sz val="10"/>
        <rFont val="Arial"/>
        <family val="2"/>
      </rPr>
      <t xml:space="preserve"> - voluntary</t>
    </r>
  </si>
  <si>
    <t>PKM.P_CRAIL</t>
  </si>
  <si>
    <r>
      <t xml:space="preserve">    Of which high-speed rail  </t>
    </r>
    <r>
      <rPr>
        <b/>
        <sz val="10"/>
        <color indexed="8"/>
        <rFont val="Arial"/>
        <family val="2"/>
      </rPr>
      <t>- voluntary</t>
    </r>
  </si>
  <si>
    <t>PKM.P_HRAIL</t>
  </si>
  <si>
    <t>Domestic passenger airplanes</t>
  </si>
  <si>
    <t>PKM.P_AIR</t>
  </si>
  <si>
    <t>Domestic passenger ships</t>
  </si>
  <si>
    <t>PKM.P_WATER</t>
  </si>
  <si>
    <t>Total Passenger Transport</t>
  </si>
  <si>
    <t>PKM.P_TOTAL</t>
  </si>
  <si>
    <r>
      <t>10</t>
    </r>
    <r>
      <rPr>
        <b/>
        <vertAlign val="superscript"/>
        <sz val="10"/>
        <color indexed="8"/>
        <rFont val="Arial"/>
        <family val="2"/>
      </rPr>
      <t>9</t>
    </r>
    <r>
      <rPr>
        <b/>
        <sz val="10"/>
        <color indexed="8"/>
        <rFont val="Arial"/>
        <family val="2"/>
      </rPr>
      <t xml:space="preserve"> pass-km</t>
    </r>
  </si>
  <si>
    <r>
      <t xml:space="preserve">Electric bikes and other micromobility </t>
    </r>
    <r>
      <rPr>
        <b/>
        <sz val="10"/>
        <color theme="1"/>
        <rFont val="Arial"/>
        <family val="2"/>
      </rPr>
      <t xml:space="preserve"> - voluntary</t>
    </r>
  </si>
  <si>
    <t>PKM.EMOB</t>
  </si>
  <si>
    <t>Freight transport [tonne-kilometres]</t>
  </si>
  <si>
    <t>Freight &amp; Commercial road transport</t>
  </si>
  <si>
    <t>TKM.F_TRUCKS</t>
  </si>
  <si>
    <r>
      <t>10</t>
    </r>
    <r>
      <rPr>
        <vertAlign val="superscript"/>
        <sz val="10"/>
        <color indexed="8"/>
        <rFont val="Arial"/>
        <family val="2"/>
      </rPr>
      <t>9</t>
    </r>
    <r>
      <rPr>
        <sz val="10"/>
        <color indexed="8"/>
        <rFont val="Arial"/>
        <family val="2"/>
      </rPr>
      <t xml:space="preserve"> tonne-km</t>
    </r>
  </si>
  <si>
    <t xml:space="preserve">     - gasoline and other spark ignition engines</t>
  </si>
  <si>
    <t>TKM.F_TRUCKS_S</t>
  </si>
  <si>
    <t xml:space="preserve">     - diesel (compression ignition) engine</t>
  </si>
  <si>
    <t>TKM.F_TRUCKS_C</t>
  </si>
  <si>
    <r>
      <t xml:space="preserve">     Of which Light Commercial Vehicle (&lt;3.5 t) </t>
    </r>
    <r>
      <rPr>
        <b/>
        <sz val="10"/>
        <color indexed="8"/>
        <rFont val="Arial"/>
        <family val="2"/>
      </rPr>
      <t>- voluntary</t>
    </r>
  </si>
  <si>
    <t>TKM.F_LTRUCKS</t>
  </si>
  <si>
    <t xml:space="preserve">               gasoline and other spark ignition engines</t>
  </si>
  <si>
    <t xml:space="preserve">               diesel (compression ignition) engine</t>
  </si>
  <si>
    <r>
      <t xml:space="preserve">     Of which Medium Freight Trucks  ( 3.5 t -12 t) </t>
    </r>
    <r>
      <rPr>
        <b/>
        <sz val="10"/>
        <rFont val="Arial"/>
        <family val="2"/>
      </rPr>
      <t>- voluntary</t>
    </r>
  </si>
  <si>
    <t>TKM.F_MTRUCKS</t>
  </si>
  <si>
    <r>
      <t xml:space="preserve">     Of which Heavy Freight Trucks (&gt; 12 t) </t>
    </r>
    <r>
      <rPr>
        <b/>
        <sz val="10"/>
        <rFont val="Arial"/>
        <family val="2"/>
      </rPr>
      <t>- voluntary</t>
    </r>
  </si>
  <si>
    <t>TKM.F_HTRUCKS</t>
  </si>
  <si>
    <t>Freight trains</t>
  </si>
  <si>
    <t>TKM.F_RAIL</t>
  </si>
  <si>
    <t>Domestic freight airplanes</t>
  </si>
  <si>
    <t>TKM.F_AIR</t>
  </si>
  <si>
    <t>Domestic freight ships</t>
  </si>
  <si>
    <t>TKM.F_WATER</t>
  </si>
  <si>
    <t>Total Freight Transport</t>
  </si>
  <si>
    <t>TKM.F_TOTAL</t>
  </si>
  <si>
    <r>
      <t>10</t>
    </r>
    <r>
      <rPr>
        <b/>
        <vertAlign val="superscript"/>
        <sz val="10"/>
        <color indexed="8"/>
        <rFont val="Arial"/>
        <family val="2"/>
      </rPr>
      <t>9</t>
    </r>
    <r>
      <rPr>
        <b/>
        <sz val="10"/>
        <color indexed="8"/>
        <rFont val="Arial"/>
        <family val="2"/>
      </rPr>
      <t xml:space="preserve"> tonne-km</t>
    </r>
  </si>
  <si>
    <t>Freight transport [tonnes]</t>
  </si>
  <si>
    <t>TON.F_TRUCKS</t>
  </si>
  <si>
    <r>
      <t>10</t>
    </r>
    <r>
      <rPr>
        <vertAlign val="superscript"/>
        <sz val="10"/>
        <color indexed="8"/>
        <rFont val="Arial"/>
        <family val="2"/>
      </rPr>
      <t>6</t>
    </r>
    <r>
      <rPr>
        <sz val="10"/>
        <color indexed="8"/>
        <rFont val="Arial"/>
        <family val="2"/>
      </rPr>
      <t xml:space="preserve"> tonnes</t>
    </r>
  </si>
  <si>
    <t>TON.F_TRUCKS_S</t>
  </si>
  <si>
    <t>TON.F_TRUCKS_C</t>
  </si>
  <si>
    <t>TON.F_RAIL</t>
  </si>
  <si>
    <t>TON.F_AIR</t>
  </si>
  <si>
    <t>TON.F_WATER</t>
  </si>
  <si>
    <t>Vehicle kilometres</t>
  </si>
  <si>
    <t>VKM.P_CARS</t>
  </si>
  <si>
    <r>
      <t>10</t>
    </r>
    <r>
      <rPr>
        <vertAlign val="superscript"/>
        <sz val="10"/>
        <rFont val="Arial"/>
        <family val="2"/>
      </rPr>
      <t>9</t>
    </r>
    <r>
      <rPr>
        <sz val="10"/>
        <rFont val="Arial"/>
        <family val="2"/>
      </rPr>
      <t xml:space="preserve"> vkm</t>
    </r>
  </si>
  <si>
    <t>VKM.P_CARS_G</t>
  </si>
  <si>
    <t>VKM.P_CARS_D</t>
  </si>
  <si>
    <r>
      <t xml:space="preserve">     - battery and plug-in hybrid electric</t>
    </r>
    <r>
      <rPr>
        <b/>
        <sz val="10"/>
        <color theme="1"/>
        <rFont val="Arial"/>
        <family val="2"/>
      </rPr>
      <t xml:space="preserve"> - voluntary</t>
    </r>
  </si>
  <si>
    <t>VKM.P_CARS_EV</t>
  </si>
  <si>
    <t>VKM.P_MCYCL</t>
  </si>
  <si>
    <t>VKM.P_BUS</t>
  </si>
  <si>
    <t>VKM.P_RAIL</t>
  </si>
  <si>
    <t>VKM.P_AIR</t>
  </si>
  <si>
    <t>VKM.P_WATER</t>
  </si>
  <si>
    <t>VKM.F_TRUCKS</t>
  </si>
  <si>
    <t>VKM.F_TRUCKS_S</t>
  </si>
  <si>
    <t>VKM.F_TRUCKS_C</t>
  </si>
  <si>
    <t xml:space="preserve">     Of which Light Commercial Vehicle (&lt;3.5 t)</t>
  </si>
  <si>
    <t>VKM.F_LTRUCKS</t>
  </si>
  <si>
    <t xml:space="preserve">     Of which Medium Freight Trucks  ( 3.5 t -12 t)</t>
  </si>
  <si>
    <t>VKM.F_MTRUCKS</t>
  </si>
  <si>
    <t xml:space="preserve">     Of which Heavy Freight Trucks (&gt; 12 t)</t>
  </si>
  <si>
    <t>VKM.F_HTRUCKS</t>
  </si>
  <si>
    <t>VKM.F_RAIL</t>
  </si>
  <si>
    <t>VKM.F_AIR</t>
  </si>
  <si>
    <t>VKM.F_WATER</t>
  </si>
  <si>
    <t>Vehicle stocks (number of vehicles in use)</t>
  </si>
  <si>
    <t>VST.P_CARS</t>
  </si>
  <si>
    <r>
      <t>10</t>
    </r>
    <r>
      <rPr>
        <vertAlign val="superscript"/>
        <sz val="10"/>
        <rFont val="Arial"/>
        <family val="2"/>
      </rPr>
      <t>6</t>
    </r>
  </si>
  <si>
    <t>VST.P_CARS_G</t>
  </si>
  <si>
    <t>VST.P_CARS_D</t>
  </si>
  <si>
    <r>
      <t xml:space="preserve">     - battery and plug-in hybrid electric </t>
    </r>
    <r>
      <rPr>
        <b/>
        <sz val="10"/>
        <color theme="1"/>
        <rFont val="Arial"/>
        <family val="2"/>
      </rPr>
      <t>- voluntary</t>
    </r>
  </si>
  <si>
    <t>VST.P_CARS_EV</t>
  </si>
  <si>
    <r>
      <t xml:space="preserve">     Of which cars </t>
    </r>
    <r>
      <rPr>
        <b/>
        <sz val="10"/>
        <rFont val="Arial"/>
        <family val="2"/>
      </rPr>
      <t xml:space="preserve">- VOLUNTARY </t>
    </r>
  </si>
  <si>
    <t>VST.P_OCARS</t>
  </si>
  <si>
    <t>VST.P_OCARS_G</t>
  </si>
  <si>
    <t>VST.P_OCARS_D</t>
  </si>
  <si>
    <t>VST.P_OCARS_EV</t>
  </si>
  <si>
    <r>
      <t xml:space="preserve">     Of which SUV and personal light trucks</t>
    </r>
    <r>
      <rPr>
        <b/>
        <sz val="10"/>
        <color theme="1"/>
        <rFont val="Arial"/>
        <family val="2"/>
      </rPr>
      <t xml:space="preserve"> - VOLUNTARY</t>
    </r>
  </si>
  <si>
    <t>VST.P_OSUVS</t>
  </si>
  <si>
    <t>VST.P_OSUVS_G</t>
  </si>
  <si>
    <t>VST.P_OSUVS_D</t>
  </si>
  <si>
    <t>VST.P_OSUVS_EV</t>
  </si>
  <si>
    <t>VST.P_MCYCL</t>
  </si>
  <si>
    <t>VST.P_BUS</t>
  </si>
  <si>
    <t>VST.P_RAIL</t>
  </si>
  <si>
    <r>
      <t xml:space="preserve">    Of which metro and light rail - </t>
    </r>
    <r>
      <rPr>
        <b/>
        <sz val="10"/>
        <rFont val="Arial"/>
        <family val="2"/>
      </rPr>
      <t>voluntary</t>
    </r>
  </si>
  <si>
    <t>VST.P_MLRAIL</t>
  </si>
  <si>
    <r>
      <t xml:space="preserve">    Of which conventional rail </t>
    </r>
    <r>
      <rPr>
        <b/>
        <sz val="10"/>
        <rFont val="Arial"/>
        <family val="2"/>
      </rPr>
      <t>- voluntary</t>
    </r>
  </si>
  <si>
    <t>VST.P_CRAIL</t>
  </si>
  <si>
    <r>
      <t xml:space="preserve">    Of which high-speed rail </t>
    </r>
    <r>
      <rPr>
        <b/>
        <sz val="10"/>
        <color indexed="8"/>
        <rFont val="Arial"/>
        <family val="2"/>
      </rPr>
      <t>- voluntary</t>
    </r>
  </si>
  <si>
    <t>VST.P_HRAIL</t>
  </si>
  <si>
    <t>VST.P_AIR</t>
  </si>
  <si>
    <t>VST.P_WATER</t>
  </si>
  <si>
    <t>VST.F_TRUCKS</t>
  </si>
  <si>
    <t>VST.F_TRUCKS_S</t>
  </si>
  <si>
    <t>VST.F_TRUCKS_C</t>
  </si>
  <si>
    <r>
      <t xml:space="preserve">     Of which Light Commercial Vehicle (&lt;3.5 t)</t>
    </r>
    <r>
      <rPr>
        <b/>
        <sz val="10"/>
        <color indexed="8"/>
        <rFont val="Arial"/>
        <family val="2"/>
      </rPr>
      <t xml:space="preserve"> - voluntary</t>
    </r>
  </si>
  <si>
    <t>VST.F_LTRUCKS</t>
  </si>
  <si>
    <t>VST.F_MTRUCKS</t>
  </si>
  <si>
    <t>VST.F_HTRUCKS</t>
  </si>
  <si>
    <t>VST.F_RAIL</t>
  </si>
  <si>
    <t>VST.F_AIR</t>
  </si>
  <si>
    <t>VST.F_WATER</t>
  </si>
  <si>
    <t>Energy Use</t>
  </si>
  <si>
    <t>Total Energy Use in Transport Sector (APEC energy balances) For information in case details are not available</t>
  </si>
  <si>
    <t>Motor Gasoline</t>
  </si>
  <si>
    <t>E_GASOL.TRANSPORT</t>
  </si>
  <si>
    <t>PJ</t>
  </si>
  <si>
    <t>economy submission</t>
  </si>
  <si>
    <t>Automotive Diesel &amp; Light Fuel Oil</t>
  </si>
  <si>
    <t>E_DIESEL.TRANSPORT</t>
  </si>
  <si>
    <t>LPG (Liquefied Petroleum Gas)</t>
  </si>
  <si>
    <t>E_LPG.TRANSPORT</t>
  </si>
  <si>
    <t>Heavy Fuel Oil</t>
  </si>
  <si>
    <t>E_HFO.TRANSPORT</t>
  </si>
  <si>
    <t>Jet Fuel &amp; Aviation Gasoline</t>
  </si>
  <si>
    <t>E_JETF.TRANSPORT</t>
  </si>
  <si>
    <t>Natural Gas</t>
  </si>
  <si>
    <t>E_GAS.TRANSPORT</t>
  </si>
  <si>
    <t>Electricity</t>
  </si>
  <si>
    <t>E_ELEC.TRANSPORT</t>
  </si>
  <si>
    <t>Coal &amp; Coal Products</t>
  </si>
  <si>
    <t>E_COAL.TRANSPORT</t>
  </si>
  <si>
    <t>Other</t>
  </si>
  <si>
    <t>E_OTHER.TRANSPORT</t>
  </si>
  <si>
    <t>Total</t>
  </si>
  <si>
    <t>E_AUX_TOT.TRANSPORT</t>
  </si>
  <si>
    <t>Motor Gasoline (including biofuels)</t>
  </si>
  <si>
    <t>E_GASOL.P_CARS</t>
  </si>
  <si>
    <t>Automotive Diesel (including biofuels)</t>
  </si>
  <si>
    <t>E_DIESEL.P_CARS</t>
  </si>
  <si>
    <t>E_LPG.P_CARS</t>
  </si>
  <si>
    <t>E_GAS.P_CARS</t>
  </si>
  <si>
    <t>E_ELEC.P_CARS</t>
  </si>
  <si>
    <t>E_OTHER.P_CARS</t>
  </si>
  <si>
    <t>E_FINAL.P_CARS</t>
  </si>
  <si>
    <t>Energy intensity</t>
  </si>
  <si>
    <t>MJ/pkm</t>
  </si>
  <si>
    <t xml:space="preserve">     Of which cars - VOLUNTARY SUBMISSION</t>
  </si>
  <si>
    <t>E_GASOL.P_OCARS</t>
  </si>
  <si>
    <t>E_DIESEL.P_OCARS</t>
  </si>
  <si>
    <t>E_LPG.P_OCARS</t>
  </si>
  <si>
    <t>E_GAS.P_OCARS</t>
  </si>
  <si>
    <t>E_ELEC.P_OCARS</t>
  </si>
  <si>
    <t>E_OTHER.P_OCARS</t>
  </si>
  <si>
    <t>E_FINAL.P_OCARS</t>
  </si>
  <si>
    <t xml:space="preserve">     Of which SUV and personal light trucks - VOLUNTARY SUBMISSION</t>
  </si>
  <si>
    <t>E_GASOL.P_OSUVS</t>
  </si>
  <si>
    <t>E_DIESEL.P_OSUVS</t>
  </si>
  <si>
    <t>E_LPG.P_OSUVS</t>
  </si>
  <si>
    <t>E_GAS.P_OSUVS</t>
  </si>
  <si>
    <t>E_ELEC.P_OSUVS</t>
  </si>
  <si>
    <t>E_OTHER.P_OSUVS</t>
  </si>
  <si>
    <t>E_FINAL.P_OSUVS</t>
  </si>
  <si>
    <t>E_GASOL.P_MCYCL</t>
  </si>
  <si>
    <t>E_LPG.P_MCYCL</t>
  </si>
  <si>
    <t>E_ELEC.P_MCYCL</t>
  </si>
  <si>
    <t>E_OTHER.P_MCYCL</t>
  </si>
  <si>
    <t>E_FINAL.P_MCYCL</t>
  </si>
  <si>
    <t>E_GASOL.P_BUS</t>
  </si>
  <si>
    <t>E_DIESEL.P_BUS</t>
  </si>
  <si>
    <t>E_LPG.P_BUS</t>
  </si>
  <si>
    <t>E_GAS.P_BUS</t>
  </si>
  <si>
    <t>E_ELEC.P_BUS</t>
  </si>
  <si>
    <t>E_OTHER.P_BUS</t>
  </si>
  <si>
    <t>E_FINAL.P_BUS</t>
  </si>
  <si>
    <t>Diesel &amp; Light Fuel Oil</t>
  </si>
  <si>
    <t>E_DIESEL.P_RAIL</t>
  </si>
  <si>
    <t>E_HFO.P_RAIL</t>
  </si>
  <si>
    <t>E_GAS.P_RAIL</t>
  </si>
  <si>
    <t>E_ELEC.P_RAIL</t>
  </si>
  <si>
    <t>E_COAL.P_RAIL</t>
  </si>
  <si>
    <t>E_OTHER.P_RAIL</t>
  </si>
  <si>
    <t>E_FINAL.P_RAIL</t>
  </si>
  <si>
    <t xml:space="preserve">     Of which metro and light rail - VOLUNTARY SUBMISSION</t>
  </si>
  <si>
    <t>E_ELEC.P_MLRAIL</t>
  </si>
  <si>
    <t>E_OTHER.P_MLRAIL</t>
  </si>
  <si>
    <t>E_FINAL.P_MLRAIL</t>
  </si>
  <si>
    <t xml:space="preserve">     Of which Conventional  trains - VOLUNTARY SUBMISSION</t>
  </si>
  <si>
    <t>E_DIESEL.P_CRAIL</t>
  </si>
  <si>
    <t>E_ELEC.P_CRAIL</t>
  </si>
  <si>
    <t>E_COAL.P_CRAIL</t>
  </si>
  <si>
    <t>E_OTHER.P_CRAIL</t>
  </si>
  <si>
    <t>E_FINAL.P_CRAIL</t>
  </si>
  <si>
    <t xml:space="preserve">     Of which high-speed rail - VOLUNTARY SUBMISSION</t>
  </si>
  <si>
    <t>E_ELEC.P_HRAIL</t>
  </si>
  <si>
    <t>E_OTHER.P_HRAIL</t>
  </si>
  <si>
    <t>E_FINAL.P_HRAIL</t>
  </si>
  <si>
    <t>E_JETF.P_AIR</t>
  </si>
  <si>
    <t>E_OTHER.P_AIR</t>
  </si>
  <si>
    <t>E_FINAL.P_AIR</t>
  </si>
  <si>
    <t>E_GASOL.P_WATER</t>
  </si>
  <si>
    <t>E_DIESEL.P_WATER</t>
  </si>
  <si>
    <t>E_HFO.P_WATER</t>
  </si>
  <si>
    <t>E_GAS.P_WATER</t>
  </si>
  <si>
    <t>E_COAL.P_WATER</t>
  </si>
  <si>
    <t>E_OTHER.P_WATER</t>
  </si>
  <si>
    <t>E_FINAL.P_WATER</t>
  </si>
  <si>
    <t>Total Energy Use in Passenger Transport</t>
  </si>
  <si>
    <t>E_GASOL.P_TOTAL</t>
  </si>
  <si>
    <t>E_DIESEL.P_TOTAL</t>
  </si>
  <si>
    <t>E_LPG.P_TOTAL</t>
  </si>
  <si>
    <t>E_HFO.P_TOTAL</t>
  </si>
  <si>
    <t>E_JETF.P_TOTAL</t>
  </si>
  <si>
    <t>E_GAS.P_TOTAL</t>
  </si>
  <si>
    <t>E_ELEC.P_TOTAL</t>
  </si>
  <si>
    <t>E_COAL.P_TOTAL</t>
  </si>
  <si>
    <t>E_OTHER.P_TOTAL</t>
  </si>
  <si>
    <t>E_FINAL.P_TOTAL</t>
  </si>
  <si>
    <t>structural impact - index</t>
  </si>
  <si>
    <t>E_GASOL.F_TRUCKS</t>
  </si>
  <si>
    <t>E_DIESEL.F_TRUCKS</t>
  </si>
  <si>
    <t>E_LPG.F_TRUCKS</t>
  </si>
  <si>
    <t>E_GAS.F_TRUCKS</t>
  </si>
  <si>
    <t>E_ELEC.F_TRUCKS</t>
  </si>
  <si>
    <t>E_OTHER.F_TRUCKS</t>
  </si>
  <si>
    <t>E_FINAL.F_TRUCKS</t>
  </si>
  <si>
    <t>MJ/tkm</t>
  </si>
  <si>
    <t xml:space="preserve">     Of which Light Commercial Vehicles (&lt;3.5 t) - VOLUNTARY SUBMISSION</t>
  </si>
  <si>
    <t>E_GASOL.F_LTRUCKS</t>
  </si>
  <si>
    <t>E_DIESEL.F_LTRUCKS</t>
  </si>
  <si>
    <t>E_LPG.F_LTRUCKS</t>
  </si>
  <si>
    <t>E_GAS.F_LTRUCKS</t>
  </si>
  <si>
    <t>E_ELEC.F_LTRUCKS</t>
  </si>
  <si>
    <t>E_OTHER.F_LTRUCKS</t>
  </si>
  <si>
    <t>E_FINAL.F_LTRUCKS</t>
  </si>
  <si>
    <t xml:space="preserve">     Of which Medium Freight Trucks  ( 3.5 t -12 t) - VOLUNTARY SUBMISSION</t>
  </si>
  <si>
    <t>E_GASOL.F_MTRUCKS</t>
  </si>
  <si>
    <t>E_DIESEL.F_MTRUCKS</t>
  </si>
  <si>
    <t>E_LPG.F_MTRUCKS</t>
  </si>
  <si>
    <t>E_GAS.F_MTRUCKS</t>
  </si>
  <si>
    <t>E_ELEC.F_MTRUCKS</t>
  </si>
  <si>
    <t>E_OTHER.F_MTRUCKS</t>
  </si>
  <si>
    <t>E_FINAL.F_MTRUCKS</t>
  </si>
  <si>
    <t xml:space="preserve">     Of which Heavy Freight Trucks (&gt; 12 t) - VOLUNTARY SUBMISSION</t>
  </si>
  <si>
    <t>E_GASOL.F_HTRUCKS</t>
  </si>
  <si>
    <t>E_DIESEL.F_HTRUCKS</t>
  </si>
  <si>
    <t>E_LPG.F_HTRUCKS</t>
  </si>
  <si>
    <t>E_GAS.F_HTRUCKS</t>
  </si>
  <si>
    <t>E_ELEC.F_HTRUCKS</t>
  </si>
  <si>
    <t>E_OTHER.F_HTRUCKS</t>
  </si>
  <si>
    <t>E_FINAL.F_HTRUCKS</t>
  </si>
  <si>
    <t>E_DIESEL.F_RAIL</t>
  </si>
  <si>
    <t>E_HFO.F_RAIL</t>
  </si>
  <si>
    <t>E_GAS.F_RAIL</t>
  </si>
  <si>
    <t>E_ELEC.F_RAIL</t>
  </si>
  <si>
    <t>E_COAL.F_RAIL</t>
  </si>
  <si>
    <t>E_OTHER.F_RAIL</t>
  </si>
  <si>
    <t>E_FINAL.F_RAIL</t>
  </si>
  <si>
    <t>E_JETF.F_AIR</t>
  </si>
  <si>
    <t>E_OTHER.F_AIR</t>
  </si>
  <si>
    <t>E_FINAL.F_AIR</t>
  </si>
  <si>
    <t>E_GASOL.F_WATER</t>
  </si>
  <si>
    <t>E_DIESEL.F_WATER</t>
  </si>
  <si>
    <t>E_HFO.F_WATER</t>
  </si>
  <si>
    <t>E_GAS.F_WATER</t>
  </si>
  <si>
    <t>E_COAL.F_WATER</t>
  </si>
  <si>
    <t>E_OTHER.F_WATER</t>
  </si>
  <si>
    <t>E_FINAL.F_WATER</t>
  </si>
  <si>
    <t>Energy Use in Freight Transport</t>
  </si>
  <si>
    <t>E_GASOL.F_TOTAL</t>
  </si>
  <si>
    <t>E_DIESEL.F_TOTAL</t>
  </si>
  <si>
    <t>E_LPG.F_TOTAL</t>
  </si>
  <si>
    <t>E_HFO.F_TOTAL</t>
  </si>
  <si>
    <t>E_JETF.F_TOTAL</t>
  </si>
  <si>
    <t>E_GAS.F_TOTAL</t>
  </si>
  <si>
    <t>E_ELEC.F_TOTAL</t>
  </si>
  <si>
    <t>E_COAL.F_TOTAL</t>
  </si>
  <si>
    <t>E_OTHER.F_TOTAL</t>
  </si>
  <si>
    <t>E_FINAL.F_TOTAL</t>
  </si>
  <si>
    <t xml:space="preserve">Fuel use to be specified (e.g.: off-road use, fuel tourism) Please specify: </t>
  </si>
  <si>
    <t>E_GASOL.GENERIC</t>
  </si>
  <si>
    <t>E_DIESEL.GENERIC</t>
  </si>
  <si>
    <t>E_LPG.GENERIC</t>
  </si>
  <si>
    <t>E_HFO.GENERIC</t>
  </si>
  <si>
    <t>E_JETF.GENERIC</t>
  </si>
  <si>
    <t>E_GAS.GENERIC</t>
  </si>
  <si>
    <t>E_ELEC.GENERIC</t>
  </si>
  <si>
    <t>E_COAL.GENERIC</t>
  </si>
  <si>
    <t>E_OTHER.GENERIC</t>
  </si>
  <si>
    <t>E_FINAL.GENERIC</t>
  </si>
  <si>
    <t>Total Energy Use in Transport Sector</t>
  </si>
  <si>
    <t>E_GASOL.T_ALL</t>
  </si>
  <si>
    <t>E_DIESEL.T_ALL</t>
  </si>
  <si>
    <t>E_LPG.T_ALL</t>
  </si>
  <si>
    <t>E_HFO.T_ALL</t>
  </si>
  <si>
    <t>E_JETF.T_ALL</t>
  </si>
  <si>
    <t>E_GAS.T_ALL</t>
  </si>
  <si>
    <t>E_ELEC.T_ALL</t>
  </si>
  <si>
    <t>E_COAL.T_ALL</t>
  </si>
  <si>
    <t>E_OTHER.T_ALL</t>
  </si>
  <si>
    <t>E_FINAL.T_ALL</t>
  </si>
  <si>
    <t>Difference with APEC energy balances data</t>
  </si>
  <si>
    <t>%</t>
  </si>
  <si>
    <t>TRANSPORTATION SECTOR: From APEC energy balances</t>
  </si>
  <si>
    <r>
      <t xml:space="preserve">Total Energy Use in </t>
    </r>
    <r>
      <rPr>
        <b/>
        <u/>
        <sz val="10"/>
        <color indexed="8"/>
        <rFont val="Arial"/>
        <family val="2"/>
      </rPr>
      <t>Road</t>
    </r>
    <r>
      <rPr>
        <b/>
        <sz val="10"/>
        <color indexed="8"/>
        <rFont val="Arial"/>
        <family val="2"/>
      </rPr>
      <t xml:space="preserve"> Transport</t>
    </r>
  </si>
  <si>
    <t>From the APEC energy balances:</t>
  </si>
  <si>
    <t>E_GASOL.ROADBAL</t>
  </si>
  <si>
    <t>E_DIESEL.ROADBAL</t>
  </si>
  <si>
    <t>E_LPG.ROADBAL</t>
  </si>
  <si>
    <t>E_GAS.ROADBAL</t>
  </si>
  <si>
    <t>E_ELEC.ROADBAL</t>
  </si>
  <si>
    <t>E_OTHER.ROADBAL</t>
  </si>
  <si>
    <t>E_AUX_TOT.ROADBAL</t>
  </si>
  <si>
    <t>From the data above:</t>
  </si>
  <si>
    <t>E_GASOL.ROAD</t>
  </si>
  <si>
    <t>E_DIESEL.ROAD</t>
  </si>
  <si>
    <t>E_LPG.ROAD</t>
  </si>
  <si>
    <t>E_GAS.ROAD</t>
  </si>
  <si>
    <t>E_ELEC.ROAD</t>
  </si>
  <si>
    <t>E_OTHER.ROAD</t>
  </si>
  <si>
    <t>E_FINAL.ROAD</t>
  </si>
  <si>
    <t>Difference with APEC balances data</t>
  </si>
  <si>
    <r>
      <t xml:space="preserve">Total Energy Use in </t>
    </r>
    <r>
      <rPr>
        <b/>
        <u/>
        <sz val="10"/>
        <color indexed="8"/>
        <rFont val="Arial"/>
        <family val="2"/>
      </rPr>
      <t>Rail</t>
    </r>
    <r>
      <rPr>
        <b/>
        <sz val="10"/>
        <color indexed="8"/>
        <rFont val="Arial"/>
        <family val="2"/>
      </rPr>
      <t xml:space="preserve"> Transport</t>
    </r>
  </si>
  <si>
    <t>E_DIESEL.RAILBAL</t>
  </si>
  <si>
    <t>E_HFO.RAILBAL</t>
  </si>
  <si>
    <t>E_GAS.RAILBAL</t>
  </si>
  <si>
    <t>E_ELEC.RAILBAL</t>
  </si>
  <si>
    <t>E_COAL.RAILBAL</t>
  </si>
  <si>
    <t>E_OTHER.RAILBAL</t>
  </si>
  <si>
    <t>E_AUX_TOT.RAILBAL</t>
  </si>
  <si>
    <t>E_DIESEL.RAIL</t>
  </si>
  <si>
    <t>E_HFO.RAIL</t>
  </si>
  <si>
    <t>E_GAS.RAIL</t>
  </si>
  <si>
    <t>E_ELEC.RAIL</t>
  </si>
  <si>
    <t>E_COAL.RAIL</t>
  </si>
  <si>
    <t>E_OTHER.RAIL</t>
  </si>
  <si>
    <t>E_FINAL.RAIL</t>
  </si>
  <si>
    <r>
      <t xml:space="preserve">Total Energy Use in </t>
    </r>
    <r>
      <rPr>
        <b/>
        <u/>
        <sz val="10"/>
        <color indexed="8"/>
        <rFont val="Arial"/>
        <family val="2"/>
      </rPr>
      <t>Air</t>
    </r>
    <r>
      <rPr>
        <b/>
        <sz val="10"/>
        <color indexed="8"/>
        <rFont val="Arial"/>
        <family val="2"/>
      </rPr>
      <t xml:space="preserve"> Transport</t>
    </r>
  </si>
  <si>
    <t>From the IEA energy balances:</t>
  </si>
  <si>
    <t>E_JETF.AIRBAL</t>
  </si>
  <si>
    <t>E_OTHER.AIRBAL</t>
  </si>
  <si>
    <t>E_AUX_TOT.AIRBAL</t>
  </si>
  <si>
    <t>E_JETF.AIR</t>
  </si>
  <si>
    <t>E_OTHER.AIR</t>
  </si>
  <si>
    <t>E_FINAL.AIR</t>
  </si>
  <si>
    <t>Difference with IAPEC balances data</t>
  </si>
  <si>
    <r>
      <t xml:space="preserve">Total Energy Use in </t>
    </r>
    <r>
      <rPr>
        <b/>
        <u/>
        <sz val="10"/>
        <color indexed="8"/>
        <rFont val="Arial"/>
        <family val="2"/>
      </rPr>
      <t>Water</t>
    </r>
    <r>
      <rPr>
        <b/>
        <sz val="10"/>
        <color indexed="8"/>
        <rFont val="Arial"/>
        <family val="2"/>
      </rPr>
      <t xml:space="preserve"> Transport</t>
    </r>
  </si>
  <si>
    <t>E_GASOL.WATERBAL</t>
  </si>
  <si>
    <t>E_DIESEL.WATERBAL</t>
  </si>
  <si>
    <t>E_HFO.WATERBAL</t>
  </si>
  <si>
    <t>E_GAS.WATERBAL</t>
  </si>
  <si>
    <t>E_COAL.WATERBAL</t>
  </si>
  <si>
    <t>E_OTHER.WATERBAL</t>
  </si>
  <si>
    <t>E_AUX_TOT.WATERBAL</t>
  </si>
  <si>
    <t>E_GASOL.WATER</t>
  </si>
  <si>
    <t>E_DIESEL.WATER</t>
  </si>
  <si>
    <t>E_HFO.WATER</t>
  </si>
  <si>
    <t>E_GAS.WATER</t>
  </si>
  <si>
    <t>E_COAL.WATER</t>
  </si>
  <si>
    <t>E_OTHER.WATER</t>
  </si>
  <si>
    <t>E_FINAL.WATER</t>
  </si>
  <si>
    <t>END OF TRANSPORTATION SECTOR</t>
  </si>
  <si>
    <t>©IEA</t>
  </si>
  <si>
    <r>
      <t xml:space="preserve">     Of which </t>
    </r>
    <r>
      <rPr>
        <b/>
        <sz val="10"/>
        <color theme="1"/>
        <rFont val="Arial"/>
        <family val="2"/>
        <charset val="238"/>
      </rPr>
      <t>cars</t>
    </r>
    <r>
      <rPr>
        <sz val="10"/>
        <color theme="1"/>
        <rFont val="Arial"/>
        <family val="2"/>
      </rPr>
      <t xml:space="preserve"> </t>
    </r>
  </si>
  <si>
    <r>
      <t xml:space="preserve">     Of which </t>
    </r>
    <r>
      <rPr>
        <b/>
        <sz val="10"/>
        <color theme="1"/>
        <rFont val="Arial"/>
        <family val="2"/>
        <charset val="238"/>
      </rPr>
      <t>SUV</t>
    </r>
    <r>
      <rPr>
        <sz val="10"/>
        <color theme="1"/>
        <rFont val="Arial"/>
        <family val="2"/>
      </rPr>
      <t xml:space="preserve"> and personal light trucks</t>
    </r>
    <r>
      <rPr>
        <b/>
        <sz val="10"/>
        <color theme="1"/>
        <rFont val="Arial"/>
        <family val="2"/>
      </rPr>
      <t xml:space="preserve"> </t>
    </r>
  </si>
  <si>
    <t xml:space="preserve">    Of which high-speed rail </t>
  </si>
  <si>
    <t xml:space="preserve">    Of which metro and light rail </t>
  </si>
  <si>
    <t xml:space="preserve">    Of which conventional rail </t>
  </si>
  <si>
    <t>mil.</t>
  </si>
  <si>
    <t>* AESAN transport database</t>
  </si>
  <si>
    <t>km</t>
  </si>
  <si>
    <t>formula</t>
  </si>
  <si>
    <t>assumption, statistics necessary</t>
  </si>
  <si>
    <t>assumption, statitsics necessary</t>
  </si>
  <si>
    <t xml:space="preserve">Vehicle stocks, number </t>
  </si>
  <si>
    <t>gasoline</t>
  </si>
  <si>
    <t>diesel</t>
  </si>
  <si>
    <t>electric</t>
  </si>
  <si>
    <t>other</t>
  </si>
  <si>
    <t>- out of which Cars</t>
  </si>
  <si>
    <t>electricity</t>
  </si>
  <si>
    <t>Average distance traveled</t>
  </si>
  <si>
    <t>PASSENGER TRAINS</t>
  </si>
  <si>
    <t>DOMESTIC PASSENGER AIRPLANES</t>
  </si>
  <si>
    <t>DOMESTIC PASSENGER SHIPS</t>
  </si>
  <si>
    <t xml:space="preserve">diesel </t>
  </si>
  <si>
    <t>Average annual distance travel per vehicle</t>
  </si>
  <si>
    <t>Vehicle stocks, structure</t>
  </si>
  <si>
    <t>*assumption</t>
  </si>
  <si>
    <t>*assumption/formula</t>
  </si>
  <si>
    <t>Average annual distance travel, vehicle-km</t>
  </si>
  <si>
    <t>mil. veh-km</t>
  </si>
  <si>
    <t>AVERAGE LOAD PER VEHICLE, passanger</t>
  </si>
  <si>
    <t>PASSANGER KILOMETRE</t>
  </si>
  <si>
    <t>AVERAGE FUEL CONSUMPTION</t>
  </si>
  <si>
    <t>lit/100 km</t>
  </si>
  <si>
    <t>kWh/100 km</t>
  </si>
  <si>
    <t>kgoe</t>
  </si>
  <si>
    <t>TOTAL FUEL CONSUMPTION</t>
  </si>
  <si>
    <t>*modelled assumption</t>
  </si>
  <si>
    <t>*formula</t>
  </si>
  <si>
    <t>*To be verified by WB data</t>
  </si>
  <si>
    <t>1.</t>
  </si>
  <si>
    <t>2.</t>
  </si>
  <si>
    <t>3.</t>
  </si>
  <si>
    <t>4.</t>
  </si>
  <si>
    <t>6.</t>
  </si>
  <si>
    <t>7.</t>
  </si>
  <si>
    <t>8.</t>
  </si>
  <si>
    <t>statistics data</t>
  </si>
  <si>
    <t>1 ktoe=</t>
  </si>
  <si>
    <t>41,87</t>
  </si>
  <si>
    <t>TJ</t>
  </si>
  <si>
    <t>*statististics, scientific papers</t>
  </si>
  <si>
    <t>*statistics, scientific papers</t>
  </si>
  <si>
    <t>MJ/pass-km</t>
  </si>
  <si>
    <t>pass/vehicle</t>
  </si>
  <si>
    <t>FREIGHT TRAINS</t>
  </si>
  <si>
    <t>DOMESTIC FREIGHT AIRPLANES</t>
  </si>
  <si>
    <t>DOMESTIC FREIGHT SHIPS</t>
  </si>
  <si>
    <t>TONNES- KILOMETRE</t>
  </si>
  <si>
    <t>mil.ton-km</t>
  </si>
  <si>
    <t>ton/vehicle</t>
  </si>
  <si>
    <t>=AH124*'PASS TRAINS...'!X165</t>
  </si>
  <si>
    <t>=AH124*'PASS TRAINS...'!X166</t>
  </si>
  <si>
    <t>=AH124*'PASS TRAINS...'!X167</t>
  </si>
  <si>
    <t>=AH124*'PASS TRAINS...'!X168</t>
  </si>
  <si>
    <t>=AH124*'PASS TRAINS...'!X169</t>
  </si>
  <si>
    <t>=AH124*'PASS TRAINS...'!X170</t>
  </si>
  <si>
    <t>=AH124*'PASS TRAINS...'!X171</t>
  </si>
  <si>
    <t>=AH124*'PASS TRAINS...'!X172</t>
  </si>
  <si>
    <t>=AH124*'PASS TRAINS...'!X173</t>
  </si>
  <si>
    <t>=AH124*'PASS TRAINS...'!X174</t>
  </si>
  <si>
    <t>1 kgoe</t>
  </si>
  <si>
    <t>MJ</t>
  </si>
  <si>
    <t>UNSD database</t>
  </si>
  <si>
    <t>IEA database</t>
  </si>
  <si>
    <t>biofuels</t>
  </si>
  <si>
    <t>Total annual distance travel, vehicle-km</t>
  </si>
  <si>
    <t>mil.veh-km</t>
  </si>
  <si>
    <t>1 lit=</t>
  </si>
  <si>
    <t xml:space="preserve">1 kWh = </t>
  </si>
  <si>
    <t>kWh</t>
  </si>
  <si>
    <t>TOTAL</t>
  </si>
  <si>
    <t>1koe=</t>
  </si>
  <si>
    <t>EU ranges</t>
  </si>
  <si>
    <t>min</t>
  </si>
  <si>
    <t>max</t>
  </si>
  <si>
    <t>FREIGHT COMMERCIAL TRANSPORT</t>
  </si>
  <si>
    <t>t/vehicle</t>
  </si>
  <si>
    <t>mil.tkm</t>
  </si>
  <si>
    <t>ktoe/tkm</t>
  </si>
  <si>
    <t>Total ROAD</t>
  </si>
  <si>
    <t>Total Energy Use in Road Transport</t>
  </si>
  <si>
    <t>Passanger</t>
  </si>
  <si>
    <t>Freight</t>
  </si>
  <si>
    <t>..</t>
  </si>
  <si>
    <t>AVERAGE LOAD PER VEHICLE, ton/cehicle</t>
  </si>
  <si>
    <t>* Statistics indonesia: Transport</t>
  </si>
  <si>
    <t>*assumption, statistics necessary</t>
  </si>
  <si>
    <t>* link to FREIGHT PASS</t>
  </si>
  <si>
    <t>* link to ROAD PASS</t>
  </si>
  <si>
    <t>Total by type of transport</t>
  </si>
  <si>
    <t>Total by type of FUEL</t>
  </si>
  <si>
    <t>FREIGHT AND COMMERCIAL TRANSPORT</t>
  </si>
  <si>
    <t>MJ/vehicle</t>
  </si>
  <si>
    <t>koe/tkm</t>
  </si>
  <si>
    <t>kgoe=km</t>
  </si>
  <si>
    <t>koe/100 km</t>
  </si>
  <si>
    <t>5.</t>
  </si>
  <si>
    <t>ENERGY EFFICIENCY INDICATORS AND COMPARISON WITH EU RANGES</t>
  </si>
  <si>
    <t>ROAD TRANSPORT - FREIGHT</t>
  </si>
  <si>
    <t>2.1</t>
  </si>
  <si>
    <t>2.2.</t>
  </si>
  <si>
    <t>IEA/ENERGY BALANCE DATA</t>
  </si>
  <si>
    <t>TOTAL ROAD TRANSPORT - MODEL</t>
  </si>
  <si>
    <t>Difference between modelled data and IEA data</t>
  </si>
  <si>
    <t>TOTAL ROAD TRANSPORT</t>
  </si>
  <si>
    <t>ROAD TRANSPORT - TOTAL</t>
  </si>
  <si>
    <t>ENERGY EFFICIENCY INDICATORS AND COMPARISON WITH EU INDICATORS</t>
  </si>
  <si>
    <t>Source: https://odyssee.enerdata.net/database/</t>
  </si>
  <si>
    <t>ktoe/pkm</t>
  </si>
  <si>
    <t>Average in EU</t>
  </si>
  <si>
    <t>RAILS, AIRPLANES, WATER TRANSPORT - PASSENGER</t>
  </si>
  <si>
    <t>RAILS, AIRPLANES, WATER TRANSPORT - FREIGHT</t>
  </si>
  <si>
    <t>*assumptions, can be collceted directly from railways companies</t>
  </si>
  <si>
    <t>??</t>
  </si>
  <si>
    <t>RAILS, AIRPLANES, WATER TRANSPORT - TOTAL</t>
  </si>
  <si>
    <t>RAIL TRANSPORTATION - MODEL</t>
  </si>
  <si>
    <t>total</t>
  </si>
  <si>
    <t>RAIL TRANSPORTATION - IEA</t>
  </si>
  <si>
    <t>DIFFERENCE</t>
  </si>
  <si>
    <t>AVERAGE LOAD PER VEHICLE, tonnes</t>
  </si>
  <si>
    <t>LPG</t>
  </si>
  <si>
    <t>Gasoline</t>
  </si>
  <si>
    <t>Diesel</t>
  </si>
  <si>
    <t>Pусский</t>
  </si>
  <si>
    <t>Energy Efficiency Indicators Exercises: 1. Transport Sector</t>
  </si>
  <si>
    <r>
      <t>Activity data (</t>
    </r>
    <r>
      <rPr>
        <u/>
        <sz val="11"/>
        <rFont val="Calibri"/>
        <family val="2"/>
      </rPr>
      <t>Billions km</t>
    </r>
    <r>
      <rPr>
        <sz val="11"/>
        <rFont val="Calibri"/>
        <family val="2"/>
      </rPr>
      <t>)</t>
    </r>
  </si>
  <si>
    <t>H7*H8/1000*H10</t>
  </si>
  <si>
    <t>I7*I8/1000*I10</t>
  </si>
  <si>
    <t>J7*J8/1000*J10</t>
  </si>
  <si>
    <t>Passenger-kilometres (pkm)</t>
  </si>
  <si>
    <t>Passenger cars</t>
  </si>
  <si>
    <t>Tonne-kilometres (tkm)</t>
  </si>
  <si>
    <t>Vehicle-kilometres (vkm)</t>
  </si>
  <si>
    <r>
      <t>Energy consumption data (</t>
    </r>
    <r>
      <rPr>
        <u/>
        <sz val="11"/>
        <rFont val="Calibri"/>
        <family val="2"/>
      </rPr>
      <t>PJ</t>
    </r>
    <r>
      <rPr>
        <sz val="11"/>
        <rFont val="Calibri"/>
        <family val="2"/>
      </rPr>
      <t>)</t>
    </r>
  </si>
  <si>
    <t>H7*H8/1000</t>
  </si>
  <si>
    <t>I7*I8/1000</t>
  </si>
  <si>
    <t>J7*J8/1000</t>
  </si>
  <si>
    <t>Freight transport</t>
  </si>
  <si>
    <t>Passenger transport</t>
  </si>
  <si>
    <r>
      <t>Energy intensity (</t>
    </r>
    <r>
      <rPr>
        <u/>
        <sz val="11"/>
        <rFont val="Calibri"/>
        <family val="2"/>
      </rPr>
      <t>MJ/pkm or tkm</t>
    </r>
    <r>
      <rPr>
        <sz val="11"/>
        <rFont val="Calibri"/>
        <family val="2"/>
      </rPr>
      <t>)</t>
    </r>
  </si>
  <si>
    <t>Vehicle stocks in use (millions)</t>
  </si>
  <si>
    <t>Average distance travelled per vehicle (km)</t>
  </si>
  <si>
    <t xml:space="preserve">Average fuel efficiency per vehicle (MJ/km) </t>
  </si>
  <si>
    <t>Average occupancy per vehicle (passenger)</t>
  </si>
  <si>
    <t>Q1</t>
  </si>
  <si>
    <t>Q1. Calculate vkm, pkm, and energy consumption of passenger cars, using the following data on passenger cars. Fill in the required formulas in the yellow cells.</t>
  </si>
  <si>
    <t>H7*H8*H9/1000</t>
  </si>
  <si>
    <t>I7*I8*I9/1000</t>
  </si>
  <si>
    <t>J7*J8*J9/1000</t>
  </si>
  <si>
    <t>A1.1</t>
  </si>
  <si>
    <t>Vkm = Stocks * average distance travelled</t>
  </si>
  <si>
    <t>A1.2</t>
  </si>
  <si>
    <t>Pkm = (stocks * average distance travelled) *occupancy = vkm * occupancy</t>
  </si>
  <si>
    <t>A1.3</t>
  </si>
  <si>
    <t xml:space="preserve">Energy consumption = (stocks * average distance travelled) * avg. fuel effi.=Vkm * avg. fuel efficiency
</t>
  </si>
  <si>
    <t>Q2</t>
  </si>
  <si>
    <t>Q2. Calculate energy intensities of the five transport modes (rows 30-35), using the most relevant activity data.</t>
  </si>
  <si>
    <t>A2.1</t>
  </si>
  <si>
    <t xml:space="preserve"> Energy intensity of passenger transport = Energy / pkm</t>
  </si>
  <si>
    <t>A2.2</t>
  </si>
  <si>
    <t xml:space="preserve"> Energy intensity of freight transport  = Energy / tkm</t>
  </si>
  <si>
    <t>Q3.1</t>
  </si>
  <si>
    <t xml:space="preserve">Q3. The energy intensity of bus transport worsened (increased) during the period. </t>
  </si>
  <si>
    <t>Q3.2</t>
  </si>
  <si>
    <t>What is the main reason for the trend, based on the data provided?</t>
  </si>
  <si>
    <t>A3</t>
  </si>
  <si>
    <t>2 components of EE of passenger transport are 1) fuel efficiency and 2) occupancy.
Energy/vkm (fuel intensity) decreased (improved) but pkm/vkm (occupancy) decreased (worsened). Therefore, decreased occupancy is the main reason</t>
  </si>
  <si>
    <t>C23/C6</t>
  </si>
  <si>
    <t>D23/D6</t>
  </si>
  <si>
    <t>E23/E6</t>
  </si>
  <si>
    <t>Q4.1</t>
  </si>
  <si>
    <t>Q4. Recently, the government implemented several regulations to improve fuel efficiency of passenger cars.</t>
  </si>
  <si>
    <t>C24/C7</t>
  </si>
  <si>
    <t>D24/D7</t>
  </si>
  <si>
    <t>E24/E7</t>
  </si>
  <si>
    <t>Q4.2</t>
  </si>
  <si>
    <t xml:space="preserve">Do the data indicate the policy was effective? </t>
  </si>
  <si>
    <t>Q4.3</t>
  </si>
  <si>
    <t xml:space="preserve">Nevertheless, why did energy consumption in passenger cars increase? </t>
  </si>
  <si>
    <t>C26/C10</t>
  </si>
  <si>
    <t>D26/D10</t>
  </si>
  <si>
    <t>E26/E10</t>
  </si>
  <si>
    <t>Q4.4</t>
  </si>
  <si>
    <t>Please do not include prices in the discussion.</t>
  </si>
  <si>
    <t>C27/C11</t>
  </si>
  <si>
    <t>D27/D11</t>
  </si>
  <si>
    <t>E27/E11</t>
  </si>
  <si>
    <t>A4</t>
  </si>
  <si>
    <t>Yes, fuel intensity (energy/vkm) improved. However, vkm increased as well  (people travelled more) possiblely due to lower energy costs for driving. 
To make the policy more effective, raising taxes on fuel can be considered.</t>
  </si>
  <si>
    <t>C28/C12</t>
  </si>
  <si>
    <t>AG28/AG12</t>
  </si>
  <si>
    <t>AI28/AI12</t>
  </si>
  <si>
    <t>Q5</t>
  </si>
  <si>
    <t xml:space="preserve">Q5. What is the most efficient freight transport mode in this country? </t>
  </si>
  <si>
    <t>A5</t>
  </si>
  <si>
    <t>Freight train (0.22 MJ/tkm in 2013)</t>
  </si>
  <si>
    <t>АВТОМОБИЛЬНЫЙ ТРАНСПОРТ - ПАССАЖИРСКИЙ</t>
  </si>
  <si>
    <t>Парк автомобилей, количество</t>
  </si>
  <si>
    <t>АВТОМОБИЛИ, ВНЕДОРОЖНИКИ И ЛИЧНЫЕ ЛЕГКИЕ ГРУЗОВЫЕ МАШИНЫ</t>
  </si>
  <si>
    <t>бензин</t>
  </si>
  <si>
    <t>дизель</t>
  </si>
  <si>
    <t>электричество</t>
  </si>
  <si>
    <t>другое</t>
  </si>
  <si>
    <t>МОТОЦИКЛЫ</t>
  </si>
  <si>
    <t>АВТОБУСЫ</t>
  </si>
  <si>
    <t>СПГ</t>
  </si>
  <si>
    <t>Средний пробег</t>
  </si>
  <si>
    <t>км</t>
  </si>
  <si>
    <t>млн. машино-километр</t>
  </si>
  <si>
    <t>пассажир / транспортное средство</t>
  </si>
  <si>
    <t>ПАССАЖИРО-КИЛОМЕТР</t>
  </si>
  <si>
    <t>млн.пассажиро-километр</t>
  </si>
  <si>
    <t>л/100 км</t>
  </si>
  <si>
    <t>кВтч/100 км</t>
  </si>
  <si>
    <t>ОБЩИЙ РАСХОД ТОПЛИВА</t>
  </si>
  <si>
    <t>Итого</t>
  </si>
  <si>
    <t>Итого на транспортное средство</t>
  </si>
  <si>
    <t>ИТОГО</t>
  </si>
  <si>
    <t>TДж</t>
  </si>
  <si>
    <t>ПОКАЗАТЕЛИ ЭНЕРГОЭФФЕКТИВНОСТИ И СРАВНЕНИЕ С ПОКАЗАТЕЛЯМИ ЕС</t>
  </si>
  <si>
    <t>МДж/пасс-км</t>
  </si>
  <si>
    <t>кг н.э./пкм</t>
  </si>
  <si>
    <t>*формула</t>
  </si>
  <si>
    <t>1 литр=</t>
  </si>
  <si>
    <t>1 кВтч =</t>
  </si>
  <si>
    <t>1 кг н.э=</t>
  </si>
  <si>
    <t>МДж</t>
  </si>
  <si>
    <t>кВтч</t>
  </si>
  <si>
    <t>Мотоциклы (2-4 колеса &lt; 400 кг)</t>
  </si>
  <si>
    <t>Автобусы</t>
  </si>
  <si>
    <t>- бензиновые и другие двигатели с искровым зажиганием</t>
  </si>
  <si>
    <t>- дизельный (с воспламенением от сжатия) двигатель</t>
  </si>
  <si>
    <t>мин</t>
  </si>
  <si>
    <t>макс</t>
  </si>
  <si>
    <t>Диапазон значений в ЕС</t>
  </si>
  <si>
    <t>СРЕДНИЙ РАСХОД ТОПЛИВА</t>
  </si>
  <si>
    <t>ИТОГО РАСХОД ЭНЕРГИИ</t>
  </si>
  <si>
    <t>* Статистика Индонезии: Транспорт</t>
  </si>
  <si>
    <t>МДж/транспортное средство</t>
  </si>
  <si>
    <t>*допущение, нужна статистика</t>
  </si>
  <si>
    <t xml:space="preserve">1 кВтч = </t>
  </si>
  <si>
    <t>- аккумуляторный и подключаемый гибридный электрический</t>
  </si>
  <si>
    <t>СРЕДНЯЯ ЗАПОЛНЯЕМОСТЬ ТРАНСПОРТНОГО СРЕДСТВА, количество пассажиров</t>
  </si>
  <si>
    <t>КОЛИЧЕСТВО ПАССАЖИРО-КИЛОМЕТРОВ</t>
  </si>
  <si>
    <t>Общий годовой пробег, машино-км</t>
  </si>
  <si>
    <t>Общий годовой пробег, машино.-км</t>
  </si>
  <si>
    <t>КОЛИЧЕСТВО ПАССАЖИРО-КИЛОМЕТРОМ</t>
  </si>
  <si>
    <t>млн.</t>
  </si>
  <si>
    <t>Данные о деятельности (млрд. км)</t>
  </si>
  <si>
    <t>Пассажиро-километры (пкм)</t>
  </si>
  <si>
    <t>Легковые автомобили</t>
  </si>
  <si>
    <t>Тонно-километры (ткм)</t>
  </si>
  <si>
    <t>Грузовой и коммерческий автомобильный транспорт</t>
  </si>
  <si>
    <t>Грузовые поезда</t>
  </si>
  <si>
    <t>Внутренние грузовые суда</t>
  </si>
  <si>
    <t>Машино-километры (машина-км)</t>
  </si>
  <si>
    <t>Данные об энергопотреблении (ПДж)</t>
  </si>
  <si>
    <t>Пассажирский транспорт</t>
  </si>
  <si>
    <t>Грузовой транспорт</t>
  </si>
  <si>
    <t>Энергоемкость (МДж/пкм или ткм)</t>
  </si>
  <si>
    <t>млрд.</t>
  </si>
  <si>
    <t>(ПДж)</t>
  </si>
  <si>
    <t>Вопрос 1. Рассчитайте мкм, пкм и потребление энергии легковых автомобилей, используя следующие данные о легковых автомобилях. Заполните необходимые формулы в желтых ячейках.</t>
  </si>
  <si>
    <t>Парк транспортных средств в эксплуатации (млн.)</t>
  </si>
  <si>
    <t>Средний пробег на одно транспортное средство (км)</t>
  </si>
  <si>
    <t>Средняя топливная эффективность на одно транспортное средство (МДж/км)</t>
  </si>
  <si>
    <t>Средняя заполняемость автомобиля (количество пассажиров)</t>
  </si>
  <si>
    <t>Л/100 КМ</t>
  </si>
  <si>
    <t>Вопрос 2. Рассчитайте энергоемкость пяти видов транспорта (строки 30–35), используя наиболее важные данные о деятельности.</t>
  </si>
  <si>
    <t>Вопрос 3. Энергоемкость автобусного транспорта за указанный период ухудшилась (увеличилась).</t>
  </si>
  <si>
    <t>Какова основная причина такой тенденции, исходя из предоставленных данных?</t>
  </si>
  <si>
    <t>Вопрос 4. Недавно правительство ввело несколько постановлений для повышения топливной эффективности легковых автомобилей.</t>
  </si>
  <si>
    <t>Исходя из представленных данных, была ли политика эффективной?</t>
  </si>
  <si>
    <t>Тем не менее, почему потребление энергии в легковых автомобилях увеличилось?</t>
  </si>
  <si>
    <t>Пожалуйста, не включайте цены в обсуждение.</t>
  </si>
  <si>
    <t>Вопрос 5. Какой вид грузового транспорта наиболее эффективен в этой стране?</t>
  </si>
  <si>
    <t>МДж/100 км</t>
  </si>
  <si>
    <t>Формула</t>
  </si>
  <si>
    <t>Показать ответы</t>
  </si>
  <si>
    <t>Скрыть ответы</t>
  </si>
  <si>
    <t>Английский</t>
  </si>
  <si>
    <t>СКРЫТЬ</t>
  </si>
  <si>
    <t>Упражнения по показателям энергоэффективности: 1. Транспортный сектор</t>
  </si>
  <si>
    <t>Машино-километры (мкм)</t>
  </si>
  <si>
    <t>мкм = транспортный парк * средний пробег</t>
  </si>
  <si>
    <t>пкм = (транспортный парк * средний пробег) * заполняемость = мкм * заполняемость</t>
  </si>
  <si>
    <t>«Потребление энергии = (транспортный парк * средний пробег) * средняя топливная эффективность = мкм * средняя топливная эффективность</t>
  </si>
  <si>
    <t>Энергоемкость пассажирского транспорта = Энергия/пкм</t>
  </si>
  <si>
    <t>Энергоемкость грузового транспорта = Энергия/ткм</t>
  </si>
  <si>
    <t>Двумя составляющими ЭЭ пассажирского транспорта являются 1) топливная эффективность и 2) заполняемость. Энергия/мкм (топливоемкость) уменьшилась (улучшилась), но пкм/мкм (заполняемость) уменьшилась (ухудшилась). Таким образом, снижение заполняемости является основной причиной.</t>
  </si>
  <si>
    <t>Да, топливоемкость (энергия/мкм) улучшилась. Однако количество мкм также увеличилось (люди путешествовали больше), возможно, из-за снижения цен на энергию. Чтобы сделать политику более эффективной, можно рассмотреть вопрос о повышении налогов на топливо.</t>
  </si>
  <si>
    <t>Грузовой поезд (0,22 МДж/ткм в 2013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</si>
</sst>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0;\-#,###,##0.00;0"/>
    <numFmt numFmtId="165" formatCode="#,###,##0.000;\-#,###,##0.000;0.0"/>
    <numFmt numFmtId="166" formatCode="0.000"/>
    <numFmt numFmtId="167" formatCode="#,##0.0"/>
    <numFmt numFmtId="168" formatCode="#,##0.000"/>
    <numFmt numFmtId="169" formatCode="0.00000"/>
    <numFmt numFmtId="170" formatCode="0.0"/>
    <numFmt numFmtId="171" formatCode="#,##0.0000"/>
    <numFmt numFmtId="172" formatCode="0.0%"/>
    <numFmt numFmtId="173" formatCode="0.0000"/>
  </numFmts>
  <fonts count="8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b/>
      <sz val="10"/>
      <name val="Arial"/>
      <family val="2"/>
    </font>
    <font>
      <sz val="10"/>
      <name val="Arial"/>
      <family val="2"/>
    </font>
    <font>
      <b/>
      <sz val="10"/>
      <color indexed="9"/>
      <name val="Arial"/>
      <family val="2"/>
    </font>
    <font>
      <sz val="8"/>
      <name val="Arial"/>
      <family val="2"/>
    </font>
    <font>
      <b/>
      <sz val="8"/>
      <name val="Arial"/>
      <family val="2"/>
    </font>
    <font>
      <sz val="10"/>
      <color indexed="9"/>
      <name val="Arial"/>
      <family val="2"/>
    </font>
    <font>
      <sz val="10"/>
      <color indexed="8"/>
      <name val="Arial"/>
      <family val="2"/>
    </font>
    <font>
      <vertAlign val="superscript"/>
      <sz val="10"/>
      <color indexed="8"/>
      <name val="Arial"/>
      <family val="2"/>
    </font>
    <font>
      <sz val="8"/>
      <color indexed="8"/>
      <name val="Arial"/>
      <family val="2"/>
    </font>
    <font>
      <sz val="10"/>
      <color theme="1"/>
      <name val="Arial"/>
      <family val="2"/>
    </font>
    <font>
      <b/>
      <sz val="10"/>
      <color theme="1"/>
      <name val="Arial"/>
      <family val="2"/>
    </font>
    <font>
      <b/>
      <sz val="10"/>
      <color indexed="8"/>
      <name val="Arial"/>
      <family val="2"/>
    </font>
    <font>
      <b/>
      <vertAlign val="superscript"/>
      <sz val="10"/>
      <color indexed="8"/>
      <name val="Arial"/>
      <family val="2"/>
    </font>
    <font>
      <b/>
      <sz val="8"/>
      <color indexed="8"/>
      <name val="Arial"/>
      <family val="2"/>
    </font>
    <font>
      <sz val="10"/>
      <color indexed="12"/>
      <name val="Arial"/>
      <family val="2"/>
    </font>
    <font>
      <vertAlign val="superscript"/>
      <sz val="10"/>
      <name val="Arial"/>
      <family val="2"/>
    </font>
    <font>
      <sz val="10"/>
      <color theme="0"/>
      <name val="Arial"/>
      <family val="2"/>
    </font>
    <font>
      <sz val="8"/>
      <color indexed="9"/>
      <name val="Arial"/>
      <family val="2"/>
    </font>
    <font>
      <b/>
      <sz val="10"/>
      <color indexed="12"/>
      <name val="Arial"/>
      <family val="2"/>
    </font>
    <font>
      <b/>
      <sz val="10"/>
      <color indexed="10"/>
      <name val="Arial"/>
      <family val="2"/>
    </font>
    <font>
      <b/>
      <sz val="8"/>
      <color indexed="10"/>
      <name val="Arial"/>
      <family val="2"/>
    </font>
    <font>
      <sz val="8"/>
      <color indexed="12"/>
      <name val="Arial"/>
      <family val="2"/>
    </font>
    <font>
      <b/>
      <sz val="8"/>
      <color indexed="9"/>
      <name val="Arial"/>
      <family val="2"/>
    </font>
    <font>
      <b/>
      <u/>
      <sz val="10"/>
      <color indexed="8"/>
      <name val="Arial"/>
      <family val="2"/>
    </font>
    <font>
      <sz val="11"/>
      <color indexed="8"/>
      <name val="Calibri"/>
      <family val="2"/>
    </font>
    <font>
      <sz val="8"/>
      <color indexed="81"/>
      <name val="Tahoma"/>
      <family val="2"/>
    </font>
    <font>
      <sz val="9"/>
      <color indexed="81"/>
      <name val="Tahoma"/>
      <family val="2"/>
    </font>
    <font>
      <b/>
      <sz val="8"/>
      <color indexed="81"/>
      <name val="Tahoma"/>
      <family val="2"/>
    </font>
    <font>
      <b/>
      <sz val="10"/>
      <color indexed="8"/>
      <name val="Arial"/>
      <family val="2"/>
      <charset val="238"/>
    </font>
    <font>
      <b/>
      <sz val="10"/>
      <color theme="1"/>
      <name val="Arial"/>
      <family val="2"/>
      <charset val="238"/>
    </font>
    <font>
      <sz val="11"/>
      <color theme="4"/>
      <name val="Calibri"/>
      <family val="2"/>
      <scheme val="minor"/>
    </font>
    <font>
      <i/>
      <sz val="10"/>
      <color theme="1"/>
      <name val="Arial"/>
      <family val="2"/>
      <charset val="238"/>
    </font>
    <font>
      <i/>
      <sz val="11"/>
      <color theme="1"/>
      <name val="Calibri"/>
      <family val="2"/>
      <charset val="238"/>
      <scheme val="minor"/>
    </font>
    <font>
      <i/>
      <sz val="10"/>
      <name val="Arial"/>
      <family val="2"/>
      <charset val="238"/>
    </font>
    <font>
      <i/>
      <sz val="10"/>
      <color indexed="8"/>
      <name val="Arial"/>
      <family val="2"/>
      <charset val="238"/>
    </font>
    <font>
      <sz val="11"/>
      <color rgb="FFFF0000"/>
      <name val="Calibri"/>
      <family val="2"/>
      <scheme val="minor"/>
    </font>
    <font>
      <sz val="11"/>
      <color rgb="FF0070C0"/>
      <name val="Calibri"/>
      <family val="2"/>
      <scheme val="minor"/>
    </font>
    <font>
      <sz val="11"/>
      <name val="Calibri"/>
      <family val="2"/>
      <scheme val="minor"/>
    </font>
    <font>
      <b/>
      <sz val="14"/>
      <color theme="1"/>
      <name val="Calibri"/>
      <family val="2"/>
      <charset val="238"/>
      <scheme val="minor"/>
    </font>
    <font>
      <b/>
      <sz val="11"/>
      <color rgb="FF0070C0"/>
      <name val="Calibri"/>
      <family val="2"/>
      <charset val="238"/>
      <scheme val="minor"/>
    </font>
    <font>
      <b/>
      <sz val="11"/>
      <color rgb="FFFF0000"/>
      <name val="Calibri"/>
      <family val="2"/>
      <scheme val="minor"/>
    </font>
    <font>
      <sz val="8"/>
      <name val="Calibri"/>
      <family val="2"/>
      <scheme val="minor"/>
    </font>
    <font>
      <sz val="11"/>
      <color rgb="FFCC00CC"/>
      <name val="Calibri"/>
      <family val="2"/>
      <scheme val="minor"/>
    </font>
    <font>
      <sz val="9"/>
      <color indexed="81"/>
      <name val="Tahoma"/>
      <family val="2"/>
      <charset val="238"/>
    </font>
    <font>
      <sz val="10"/>
      <name val="Arial"/>
      <family val="2"/>
      <charset val="238"/>
    </font>
    <font>
      <b/>
      <sz val="11"/>
      <color rgb="FFCC00CC"/>
      <name val="Calibri"/>
      <family val="2"/>
      <charset val="238"/>
      <scheme val="minor"/>
    </font>
    <font>
      <b/>
      <sz val="11"/>
      <color rgb="FFFF0000"/>
      <name val="Calibri"/>
      <family val="2"/>
      <charset val="238"/>
      <scheme val="minor"/>
    </font>
    <font>
      <b/>
      <sz val="11"/>
      <name val="Calibri"/>
      <family val="2"/>
      <charset val="238"/>
      <scheme val="minor"/>
    </font>
    <font>
      <i/>
      <sz val="11"/>
      <color rgb="FFFF0000"/>
      <name val="Calibri"/>
      <family val="2"/>
      <scheme val="minor"/>
    </font>
    <font>
      <b/>
      <sz val="10"/>
      <color rgb="FFFF0000"/>
      <name val="Arial"/>
      <family val="2"/>
    </font>
    <font>
      <sz val="10"/>
      <color rgb="FFFF0000"/>
      <name val="Arial"/>
      <family val="2"/>
      <charset val="238"/>
    </font>
    <font>
      <sz val="11"/>
      <color rgb="FFFF99FF"/>
      <name val="Calibri"/>
      <family val="2"/>
      <scheme val="minor"/>
    </font>
    <font>
      <sz val="11"/>
      <color rgb="FF0000CC"/>
      <name val="Calibri"/>
      <family val="2"/>
      <scheme val="minor"/>
    </font>
    <font>
      <sz val="14"/>
      <color theme="1"/>
      <name val="Calibri"/>
      <family val="2"/>
      <scheme val="minor"/>
    </font>
    <font>
      <b/>
      <sz val="14"/>
      <color theme="1"/>
      <name val="Calibri"/>
      <family val="2"/>
      <scheme val="minor"/>
    </font>
    <font>
      <sz val="11"/>
      <color indexed="8"/>
      <name val="Arial"/>
      <family val="2"/>
    </font>
    <font>
      <b/>
      <u/>
      <sz val="11"/>
      <color rgb="FFFF0000"/>
      <name val="Calibri"/>
      <family val="2"/>
      <charset val="238"/>
      <scheme val="minor"/>
    </font>
    <font>
      <sz val="10"/>
      <color theme="1"/>
      <name val="Calibri"/>
      <family val="2"/>
      <scheme val="minor"/>
    </font>
    <font>
      <b/>
      <sz val="11"/>
      <color indexed="8"/>
      <name val="Calibri"/>
      <family val="2"/>
      <charset val="238"/>
      <scheme val="minor"/>
    </font>
    <font>
      <sz val="11"/>
      <color indexed="8"/>
      <name val="Calibri"/>
      <family val="2"/>
      <charset val="238"/>
      <scheme val="minor"/>
    </font>
    <font>
      <b/>
      <sz val="10"/>
      <name val="Arial"/>
      <family val="2"/>
      <charset val="238"/>
    </font>
    <font>
      <b/>
      <sz val="10"/>
      <color theme="1"/>
      <name val="Calibri"/>
      <family val="2"/>
      <charset val="238"/>
      <scheme val="minor"/>
    </font>
    <font>
      <b/>
      <sz val="14"/>
      <color theme="0"/>
      <name val="Calibri"/>
      <family val="2"/>
      <scheme val="minor"/>
    </font>
    <font>
      <b/>
      <sz val="12"/>
      <color theme="0"/>
      <name val="Calibri"/>
      <family val="2"/>
      <scheme val="minor"/>
    </font>
    <font>
      <sz val="28"/>
      <color theme="0"/>
      <name val="Calibri"/>
      <family val="2"/>
      <scheme val="minor"/>
    </font>
    <font>
      <sz val="11"/>
      <color theme="1"/>
      <name val="Calibri"/>
      <family val="2"/>
    </font>
    <font>
      <b/>
      <sz val="11"/>
      <color theme="1"/>
      <name val="Calibri"/>
      <family val="2"/>
      <scheme val="minor"/>
    </font>
    <font>
      <b/>
      <sz val="11"/>
      <color theme="0"/>
      <name val="Calibri"/>
      <family val="2"/>
      <scheme val="minor"/>
    </font>
    <font>
      <b/>
      <sz val="10"/>
      <name val="Calibri"/>
      <family val="2"/>
      <scheme val="minor"/>
    </font>
    <font>
      <b/>
      <sz val="11"/>
      <name val="Calibri"/>
      <family val="2"/>
      <scheme val="minor"/>
    </font>
    <font>
      <b/>
      <sz val="11"/>
      <color rgb="FFFF0000"/>
      <name val="Calibri"/>
      <family val="2"/>
    </font>
    <font>
      <b/>
      <sz val="11"/>
      <color rgb="FF0000FF"/>
      <name val="Calibri"/>
      <family val="2"/>
      <scheme val="minor"/>
    </font>
    <font>
      <sz val="9"/>
      <color rgb="FF0000FF"/>
      <name val="Calibri"/>
      <family val="2"/>
      <scheme val="minor"/>
    </font>
    <font>
      <u/>
      <sz val="11"/>
      <name val="Calibri"/>
      <family val="2"/>
    </font>
    <font>
      <sz val="11"/>
      <name val="Calibri"/>
      <family val="2"/>
    </font>
    <font>
      <sz val="11"/>
      <color rgb="FF0000FF"/>
      <name val="Calibri"/>
      <family val="2"/>
      <scheme val="minor"/>
    </font>
    <font>
      <sz val="11"/>
      <color rgb="FF0000FF"/>
      <name val="Calibri"/>
      <family val="2"/>
    </font>
    <font>
      <b/>
      <sz val="14"/>
      <color rgb="FFFF0000"/>
      <name val="Calibri"/>
      <family val="2"/>
      <scheme val="minor"/>
    </font>
    <font>
      <sz val="12"/>
      <color theme="1"/>
      <name val="Calibri"/>
      <family val="2"/>
      <scheme val="minor"/>
    </font>
    <font>
      <sz val="8"/>
      <color rgb="FF000000"/>
      <name val="Arial"/>
      <family val="2"/>
    </font>
    <font>
      <sz val="10"/>
      <color rgb="FF000000"/>
      <name val="Arial"/>
      <family val="2"/>
    </font>
  </fonts>
  <fills count="24">
    <fill>
      <patternFill patternType="none"/>
    </fill>
    <fill>
      <patternFill patternType="gray125"/>
    </fill>
    <fill>
      <patternFill patternType="solid">
        <fgColor theme="7" tint="0.79998168889431442"/>
        <bgColor indexed="65"/>
      </patternFill>
    </fill>
    <fill>
      <patternFill patternType="solid">
        <fgColor theme="7" tint="0.59999389629810485"/>
        <bgColor indexed="65"/>
      </patternFill>
    </fill>
    <fill>
      <patternFill patternType="solid">
        <fgColor indexed="15"/>
        <bgColor indexed="64"/>
      </patternFill>
    </fill>
    <fill>
      <patternFill patternType="solid">
        <fgColor rgb="FF00FFFF"/>
        <bgColor indexed="64"/>
      </patternFill>
    </fill>
    <fill>
      <patternFill patternType="solid">
        <fgColor indexed="20"/>
        <bgColor indexed="64"/>
      </patternFill>
    </fill>
    <fill>
      <patternFill patternType="solid">
        <fgColor indexed="46"/>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theme="8" tint="0.79998168889431442"/>
        <bgColor indexed="64"/>
      </patternFill>
    </fill>
    <fill>
      <patternFill patternType="solid">
        <fgColor indexed="2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indexed="56"/>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rgb="FF000000"/>
      </patternFill>
    </fill>
  </fills>
  <borders count="22">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s>
  <cellStyleXfs count="7">
    <xf numFmtId="0" fontId="0" fillId="0" borderId="0"/>
    <xf numFmtId="0" fontId="4" fillId="2" borderId="0" applyNumberFormat="0" applyBorder="0" applyAlignment="0" applyProtection="0"/>
    <xf numFmtId="0" fontId="4" fillId="3" borderId="0" applyNumberFormat="0" applyBorder="0" applyAlignment="0" applyProtection="0"/>
    <xf numFmtId="0" fontId="6" fillId="0" borderId="0"/>
    <xf numFmtId="0" fontId="6" fillId="0" borderId="0"/>
    <xf numFmtId="0" fontId="4" fillId="0" borderId="0"/>
    <xf numFmtId="0" fontId="70" fillId="0" borderId="0"/>
  </cellStyleXfs>
  <cellXfs count="360">
    <xf numFmtId="0" fontId="0" fillId="0" borderId="0" xfId="0"/>
    <xf numFmtId="0" fontId="5" fillId="4" borderId="0" xfId="0" applyFont="1" applyFill="1" applyAlignment="1">
      <alignment horizontal="left" vertical="center"/>
    </xf>
    <xf numFmtId="0" fontId="6" fillId="4" borderId="0" xfId="0" applyFont="1" applyFill="1" applyAlignment="1">
      <alignment vertical="center"/>
    </xf>
    <xf numFmtId="0" fontId="0" fillId="5" borderId="0" xfId="0" applyFill="1"/>
    <xf numFmtId="0" fontId="6" fillId="4" borderId="0" xfId="0" applyFont="1" applyFill="1" applyAlignment="1">
      <alignment horizontal="center" vertical="center"/>
    </xf>
    <xf numFmtId="0" fontId="6" fillId="5" borderId="0" xfId="0" applyFont="1" applyFill="1" applyAlignment="1">
      <alignment horizontal="center" vertical="center"/>
    </xf>
    <xf numFmtId="49" fontId="5" fillId="0" borderId="0" xfId="0" applyNumberFormat="1" applyFont="1" applyAlignment="1">
      <alignment horizontal="center"/>
    </xf>
    <xf numFmtId="49" fontId="5" fillId="0" borderId="0" xfId="0" applyNumberFormat="1" applyFont="1" applyAlignment="1">
      <alignment horizontal="center" vertical="center"/>
    </xf>
    <xf numFmtId="0" fontId="6" fillId="5" borderId="0" xfId="0" applyFont="1" applyFill="1" applyAlignment="1">
      <alignment horizontal="left" vertical="center"/>
    </xf>
    <xf numFmtId="0" fontId="6" fillId="6" borderId="0" xfId="0" applyFont="1" applyFill="1"/>
    <xf numFmtId="49" fontId="7" fillId="6" borderId="0" xfId="0" applyNumberFormat="1" applyFont="1" applyFill="1"/>
    <xf numFmtId="0" fontId="6" fillId="0" borderId="0" xfId="3"/>
    <xf numFmtId="49" fontId="6" fillId="6" borderId="0" xfId="0" applyNumberFormat="1" applyFont="1" applyFill="1" applyAlignment="1">
      <alignment horizontal="center"/>
    </xf>
    <xf numFmtId="164" fontId="8" fillId="6" borderId="0" xfId="0" applyNumberFormat="1" applyFont="1" applyFill="1" applyAlignment="1">
      <alignment horizontal="right"/>
    </xf>
    <xf numFmtId="0" fontId="6" fillId="0" borderId="0" xfId="0" applyFont="1"/>
    <xf numFmtId="49" fontId="5" fillId="0" borderId="0" xfId="0" applyNumberFormat="1" applyFont="1"/>
    <xf numFmtId="49" fontId="6" fillId="0" borderId="0" xfId="0" applyNumberFormat="1" applyFont="1" applyAlignment="1">
      <alignment horizontal="center"/>
    </xf>
    <xf numFmtId="164" fontId="8" fillId="0" borderId="0" xfId="0" applyNumberFormat="1" applyFont="1" applyAlignment="1">
      <alignment horizontal="right"/>
    </xf>
    <xf numFmtId="0" fontId="5" fillId="7" borderId="0" xfId="0" applyFont="1" applyFill="1"/>
    <xf numFmtId="49" fontId="5" fillId="7" borderId="0" xfId="0" applyNumberFormat="1" applyFont="1" applyFill="1"/>
    <xf numFmtId="49" fontId="5" fillId="7" borderId="0" xfId="0" applyNumberFormat="1" applyFont="1" applyFill="1" applyAlignment="1">
      <alignment horizontal="center"/>
    </xf>
    <xf numFmtId="164" fontId="9" fillId="7" borderId="0" xfId="0" applyNumberFormat="1" applyFont="1" applyFill="1" applyAlignment="1">
      <alignment horizontal="right"/>
    </xf>
    <xf numFmtId="0" fontId="10" fillId="0" borderId="0" xfId="0" applyFont="1"/>
    <xf numFmtId="49" fontId="11" fillId="0" borderId="0" xfId="0" applyNumberFormat="1" applyFont="1"/>
    <xf numFmtId="49" fontId="11" fillId="0" borderId="0" xfId="0" applyNumberFormat="1" applyFont="1" applyAlignment="1">
      <alignment horizontal="center"/>
    </xf>
    <xf numFmtId="164" fontId="13" fillId="0" borderId="0" xfId="0" applyNumberFormat="1" applyFont="1" applyAlignment="1" applyProtection="1">
      <alignment horizontal="right"/>
      <protection locked="0"/>
    </xf>
    <xf numFmtId="49" fontId="11" fillId="0" borderId="0" xfId="0" applyNumberFormat="1" applyFont="1" applyProtection="1">
      <protection locked="0"/>
    </xf>
    <xf numFmtId="0" fontId="10" fillId="0" borderId="0" xfId="0" applyFont="1" applyProtection="1">
      <protection locked="0"/>
    </xf>
    <xf numFmtId="49" fontId="14" fillId="8" borderId="0" xfId="1" applyNumberFormat="1" applyFont="1" applyFill="1" applyAlignment="1"/>
    <xf numFmtId="49" fontId="11" fillId="0" borderId="0" xfId="4" applyNumberFormat="1" applyFont="1"/>
    <xf numFmtId="164" fontId="8" fillId="8" borderId="0" xfId="3" applyNumberFormat="1" applyFont="1" applyFill="1" applyAlignment="1" applyProtection="1">
      <alignment horizontal="right"/>
      <protection locked="0"/>
    </xf>
    <xf numFmtId="49" fontId="14" fillId="9" borderId="0" xfId="2" applyNumberFormat="1" applyFont="1" applyFill="1" applyAlignment="1"/>
    <xf numFmtId="164" fontId="8" fillId="9" borderId="0" xfId="3" applyNumberFormat="1" applyFont="1" applyFill="1" applyAlignment="1" applyProtection="1">
      <alignment horizontal="right"/>
      <protection locked="0"/>
    </xf>
    <xf numFmtId="49" fontId="0" fillId="0" borderId="0" xfId="0" applyNumberFormat="1" applyProtection="1">
      <protection locked="0"/>
    </xf>
    <xf numFmtId="49" fontId="11" fillId="8" borderId="0" xfId="3" applyNumberFormat="1" applyFont="1" applyFill="1" applyAlignment="1">
      <alignment horizontal="center"/>
    </xf>
    <xf numFmtId="164" fontId="14" fillId="8" borderId="0" xfId="1" applyNumberFormat="1" applyFont="1" applyFill="1" applyAlignment="1">
      <alignment horizontal="left"/>
    </xf>
    <xf numFmtId="49" fontId="11" fillId="0" borderId="0" xfId="3" applyNumberFormat="1" applyFont="1"/>
    <xf numFmtId="164" fontId="13" fillId="10" borderId="0" xfId="0" applyNumberFormat="1" applyFont="1" applyFill="1" applyAlignment="1" applyProtection="1">
      <alignment horizontal="right"/>
      <protection locked="0"/>
    </xf>
    <xf numFmtId="49" fontId="6" fillId="8" borderId="0" xfId="3" applyNumberFormat="1" applyFill="1"/>
    <xf numFmtId="49" fontId="11" fillId="8" borderId="0" xfId="3" applyNumberFormat="1" applyFont="1" applyFill="1"/>
    <xf numFmtId="0" fontId="7" fillId="0" borderId="0" xfId="0" applyFont="1" applyProtection="1">
      <protection locked="0"/>
    </xf>
    <xf numFmtId="49" fontId="16" fillId="0" borderId="0" xfId="0" applyNumberFormat="1" applyFont="1"/>
    <xf numFmtId="49" fontId="16" fillId="0" borderId="0" xfId="0" applyNumberFormat="1" applyFont="1" applyAlignment="1">
      <alignment horizontal="center"/>
    </xf>
    <xf numFmtId="164" fontId="18" fillId="0" borderId="0" xfId="0" applyNumberFormat="1" applyFont="1" applyAlignment="1" applyProtection="1">
      <alignment horizontal="right"/>
      <protection locked="0"/>
    </xf>
    <xf numFmtId="49" fontId="16" fillId="0" borderId="0" xfId="0" applyNumberFormat="1" applyFont="1" applyProtection="1">
      <protection locked="0"/>
    </xf>
    <xf numFmtId="0" fontId="16" fillId="0" borderId="0" xfId="0" applyFont="1"/>
    <xf numFmtId="164" fontId="13" fillId="0" borderId="0" xfId="0" applyNumberFormat="1" applyFont="1" applyAlignment="1">
      <alignment horizontal="right"/>
    </xf>
    <xf numFmtId="49" fontId="11" fillId="11" borderId="0" xfId="3" applyNumberFormat="1" applyFont="1" applyFill="1"/>
    <xf numFmtId="49" fontId="11" fillId="11" borderId="0" xfId="3" applyNumberFormat="1" applyFont="1" applyFill="1" applyAlignment="1">
      <alignment horizontal="center"/>
    </xf>
    <xf numFmtId="0" fontId="8" fillId="0" borderId="0" xfId="0" applyFont="1" applyAlignment="1">
      <alignment horizontal="right"/>
    </xf>
    <xf numFmtId="0" fontId="19" fillId="0" borderId="0" xfId="0" applyFont="1"/>
    <xf numFmtId="0" fontId="11" fillId="0" borderId="0" xfId="0" applyFont="1"/>
    <xf numFmtId="49" fontId="6" fillId="8" borderId="0" xfId="3" applyNumberFormat="1" applyFill="1" applyAlignment="1">
      <alignment horizontal="center"/>
    </xf>
    <xf numFmtId="0" fontId="7" fillId="0" borderId="0" xfId="0" applyFont="1"/>
    <xf numFmtId="165" fontId="13" fillId="0" borderId="0" xfId="0" applyNumberFormat="1" applyFont="1" applyAlignment="1" applyProtection="1">
      <alignment horizontal="right"/>
      <protection locked="0"/>
    </xf>
    <xf numFmtId="49" fontId="6" fillId="11" borderId="0" xfId="3" applyNumberFormat="1" applyFill="1" applyAlignment="1">
      <alignment horizontal="center"/>
    </xf>
    <xf numFmtId="164" fontId="8" fillId="11" borderId="0" xfId="3" applyNumberFormat="1" applyFont="1" applyFill="1" applyAlignment="1" applyProtection="1">
      <alignment horizontal="right"/>
      <protection locked="0"/>
    </xf>
    <xf numFmtId="49" fontId="0" fillId="0" borderId="0" xfId="0" applyNumberFormat="1"/>
    <xf numFmtId="49" fontId="6" fillId="11" borderId="0" xfId="3" applyNumberFormat="1" applyFill="1"/>
    <xf numFmtId="0" fontId="5" fillId="0" borderId="0" xfId="0" applyFont="1"/>
    <xf numFmtId="164" fontId="9" fillId="0" borderId="0" xfId="0" applyNumberFormat="1" applyFont="1" applyAlignment="1">
      <alignment horizontal="right"/>
    </xf>
    <xf numFmtId="49" fontId="14" fillId="9" borderId="0" xfId="2" applyNumberFormat="1" applyFont="1" applyFill="1" applyAlignment="1">
      <alignment horizontal="center"/>
    </xf>
    <xf numFmtId="0" fontId="21" fillId="0" borderId="0" xfId="0" applyFont="1"/>
    <xf numFmtId="49" fontId="5" fillId="0" borderId="0" xfId="0" applyNumberFormat="1" applyFont="1" applyProtection="1">
      <protection locked="0"/>
    </xf>
    <xf numFmtId="0" fontId="10" fillId="6" borderId="0" xfId="0" applyFont="1" applyFill="1"/>
    <xf numFmtId="49" fontId="10" fillId="6" borderId="0" xfId="0" applyNumberFormat="1" applyFont="1" applyFill="1" applyAlignment="1">
      <alignment horizontal="center"/>
    </xf>
    <xf numFmtId="164" fontId="22" fillId="6" borderId="0" xfId="0" applyNumberFormat="1" applyFont="1" applyFill="1" applyAlignment="1">
      <alignment horizontal="right"/>
    </xf>
    <xf numFmtId="0" fontId="19" fillId="7" borderId="0" xfId="0" applyFont="1" applyFill="1"/>
    <xf numFmtId="49" fontId="16" fillId="7" borderId="0" xfId="0" applyNumberFormat="1" applyFont="1" applyFill="1"/>
    <xf numFmtId="49" fontId="16" fillId="7" borderId="0" xfId="0" applyNumberFormat="1" applyFont="1" applyFill="1" applyAlignment="1">
      <alignment horizontal="left"/>
    </xf>
    <xf numFmtId="164" fontId="18" fillId="7" borderId="0" xfId="0" applyNumberFormat="1" applyFont="1" applyFill="1" applyAlignment="1">
      <alignment horizontal="right"/>
    </xf>
    <xf numFmtId="0" fontId="11" fillId="12" borderId="0" xfId="0" applyFont="1" applyFill="1"/>
    <xf numFmtId="49" fontId="11" fillId="12" borderId="0" xfId="0" applyNumberFormat="1" applyFont="1" applyFill="1" applyAlignment="1">
      <alignment horizontal="center"/>
    </xf>
    <xf numFmtId="164" fontId="13" fillId="12" borderId="0" xfId="0" applyNumberFormat="1" applyFont="1" applyFill="1" applyAlignment="1">
      <alignment horizontal="right"/>
    </xf>
    <xf numFmtId="3" fontId="11" fillId="12" borderId="0" xfId="0" applyNumberFormat="1" applyFont="1" applyFill="1" applyAlignment="1">
      <alignment horizontal="left"/>
    </xf>
    <xf numFmtId="0" fontId="23" fillId="7" borderId="0" xfId="0" applyFont="1" applyFill="1"/>
    <xf numFmtId="49" fontId="16" fillId="7" borderId="0" xfId="0" applyNumberFormat="1" applyFont="1" applyFill="1" applyAlignment="1">
      <alignment horizontal="center"/>
    </xf>
    <xf numFmtId="164" fontId="8" fillId="0" borderId="0" xfId="0" applyNumberFormat="1" applyFont="1" applyAlignment="1" applyProtection="1">
      <alignment horizontal="right"/>
      <protection locked="0"/>
    </xf>
    <xf numFmtId="0" fontId="6" fillId="0" borderId="0" xfId="0" applyFont="1" applyProtection="1">
      <protection locked="0"/>
    </xf>
    <xf numFmtId="3" fontId="6" fillId="0" borderId="0" xfId="0" applyNumberFormat="1" applyFont="1" applyAlignment="1">
      <alignment horizontal="left"/>
    </xf>
    <xf numFmtId="3" fontId="6" fillId="0" borderId="0" xfId="0" applyNumberFormat="1" applyFont="1" applyAlignment="1" applyProtection="1">
      <alignment horizontal="left"/>
      <protection locked="0"/>
    </xf>
    <xf numFmtId="0" fontId="16" fillId="12" borderId="0" xfId="0" applyFont="1" applyFill="1"/>
    <xf numFmtId="49" fontId="16" fillId="12" borderId="0" xfId="0" applyNumberFormat="1" applyFont="1" applyFill="1" applyAlignment="1">
      <alignment horizontal="center"/>
    </xf>
    <xf numFmtId="164" fontId="18" fillId="12" borderId="0" xfId="0" applyNumberFormat="1" applyFont="1" applyFill="1" applyAlignment="1">
      <alignment horizontal="right"/>
    </xf>
    <xf numFmtId="0" fontId="24" fillId="12" borderId="0" xfId="0" applyFont="1" applyFill="1"/>
    <xf numFmtId="49" fontId="24" fillId="12" borderId="0" xfId="0" applyNumberFormat="1" applyFont="1" applyFill="1" applyAlignment="1">
      <alignment horizontal="center"/>
    </xf>
    <xf numFmtId="164" fontId="25" fillId="12" borderId="0" xfId="0" applyNumberFormat="1" applyFont="1" applyFill="1" applyAlignment="1">
      <alignment horizontal="right"/>
    </xf>
    <xf numFmtId="3" fontId="11" fillId="0" borderId="0" xfId="0" applyNumberFormat="1" applyFont="1" applyAlignment="1">
      <alignment horizontal="left"/>
    </xf>
    <xf numFmtId="0" fontId="23" fillId="9" borderId="0" xfId="0" applyFont="1" applyFill="1"/>
    <xf numFmtId="49" fontId="16" fillId="9" borderId="0" xfId="0" applyNumberFormat="1" applyFont="1" applyFill="1"/>
    <xf numFmtId="49" fontId="16" fillId="9" borderId="0" xfId="0" applyNumberFormat="1" applyFont="1" applyFill="1" applyAlignment="1">
      <alignment horizontal="center"/>
    </xf>
    <xf numFmtId="164" fontId="18" fillId="9" borderId="0" xfId="0" applyNumberFormat="1" applyFont="1" applyFill="1" applyAlignment="1">
      <alignment horizontal="right"/>
    </xf>
    <xf numFmtId="0" fontId="11" fillId="8" borderId="0" xfId="3" applyFont="1" applyFill="1"/>
    <xf numFmtId="0" fontId="11" fillId="8" borderId="0" xfId="3" applyFont="1" applyFill="1" applyAlignment="1">
      <alignment horizontal="center"/>
    </xf>
    <xf numFmtId="0" fontId="16" fillId="13" borderId="0" xfId="3" applyFont="1" applyFill="1"/>
    <xf numFmtId="49" fontId="16" fillId="13" borderId="0" xfId="3" applyNumberFormat="1" applyFont="1" applyFill="1" applyAlignment="1">
      <alignment horizontal="center"/>
    </xf>
    <xf numFmtId="164" fontId="18" fillId="13" borderId="0" xfId="0" applyNumberFormat="1" applyFont="1" applyFill="1" applyAlignment="1">
      <alignment horizontal="right"/>
    </xf>
    <xf numFmtId="49" fontId="16" fillId="9" borderId="0" xfId="0" applyNumberFormat="1" applyFont="1" applyFill="1" applyProtection="1">
      <protection locked="0"/>
    </xf>
    <xf numFmtId="0" fontId="8" fillId="0" borderId="0" xfId="3" applyFont="1" applyAlignment="1">
      <alignment horizontal="right"/>
    </xf>
    <xf numFmtId="0" fontId="19" fillId="14" borderId="0" xfId="0" applyFont="1" applyFill="1"/>
    <xf numFmtId="0" fontId="6" fillId="14" borderId="0" xfId="0" applyFont="1" applyFill="1"/>
    <xf numFmtId="49" fontId="6" fillId="14" borderId="0" xfId="0" applyNumberFormat="1" applyFont="1" applyFill="1" applyAlignment="1">
      <alignment horizontal="center"/>
    </xf>
    <xf numFmtId="164" fontId="8" fillId="14" borderId="0" xfId="0" applyNumberFormat="1" applyFont="1" applyFill="1" applyAlignment="1" applyProtection="1">
      <alignment horizontal="right"/>
      <protection locked="0"/>
    </xf>
    <xf numFmtId="0" fontId="0" fillId="14" borderId="0" xfId="0" applyFill="1"/>
    <xf numFmtId="0" fontId="6" fillId="14" borderId="0" xfId="0" applyFont="1" applyFill="1" applyProtection="1">
      <protection locked="0"/>
    </xf>
    <xf numFmtId="49" fontId="16" fillId="9" borderId="0" xfId="3" applyNumberFormat="1" applyFont="1" applyFill="1"/>
    <xf numFmtId="49" fontId="16" fillId="9" borderId="0" xfId="3" applyNumberFormat="1" applyFont="1" applyFill="1" applyAlignment="1">
      <alignment horizontal="center"/>
    </xf>
    <xf numFmtId="49" fontId="16" fillId="7" borderId="0" xfId="0" applyNumberFormat="1" applyFont="1" applyFill="1" applyProtection="1">
      <protection locked="0"/>
    </xf>
    <xf numFmtId="0" fontId="6" fillId="8" borderId="0" xfId="3" applyFill="1"/>
    <xf numFmtId="3" fontId="6" fillId="8" borderId="0" xfId="3" applyNumberFormat="1" applyFill="1" applyAlignment="1">
      <alignment horizontal="left"/>
    </xf>
    <xf numFmtId="3" fontId="11" fillId="0" borderId="0" xfId="3" applyNumberFormat="1" applyFont="1" applyAlignment="1">
      <alignment horizontal="left"/>
    </xf>
    <xf numFmtId="49" fontId="11" fillId="0" borderId="0" xfId="3" applyNumberFormat="1" applyFont="1" applyAlignment="1">
      <alignment horizontal="center"/>
    </xf>
    <xf numFmtId="164" fontId="9" fillId="0" borderId="0" xfId="0" applyNumberFormat="1" applyFont="1" applyAlignment="1" applyProtection="1">
      <alignment horizontal="right"/>
      <protection locked="0"/>
    </xf>
    <xf numFmtId="164" fontId="9" fillId="15" borderId="0" xfId="0" applyNumberFormat="1" applyFont="1" applyFill="1" applyAlignment="1">
      <alignment horizontal="right"/>
    </xf>
    <xf numFmtId="49" fontId="24" fillId="12" borderId="0" xfId="0" applyNumberFormat="1" applyFont="1" applyFill="1"/>
    <xf numFmtId="164" fontId="18" fillId="9" borderId="0" xfId="3" applyNumberFormat="1" applyFont="1" applyFill="1" applyAlignment="1">
      <alignment horizontal="right"/>
    </xf>
    <xf numFmtId="164" fontId="26" fillId="0" borderId="0" xfId="0" applyNumberFormat="1" applyFont="1" applyAlignment="1">
      <alignment horizontal="right"/>
    </xf>
    <xf numFmtId="0" fontId="24" fillId="0" borderId="0" xfId="0" applyFont="1"/>
    <xf numFmtId="49" fontId="24" fillId="0" borderId="0" xfId="0" applyNumberFormat="1" applyFont="1" applyAlignment="1">
      <alignment horizontal="center"/>
    </xf>
    <xf numFmtId="164" fontId="25" fillId="0" borderId="0" xfId="0" applyNumberFormat="1" applyFont="1" applyAlignment="1">
      <alignment horizontal="right"/>
    </xf>
    <xf numFmtId="3" fontId="16" fillId="12" borderId="0" xfId="0" applyNumberFormat="1" applyFont="1" applyFill="1" applyAlignment="1">
      <alignment horizontal="left"/>
    </xf>
    <xf numFmtId="49" fontId="19" fillId="0" borderId="0" xfId="0" applyNumberFormat="1" applyFont="1"/>
    <xf numFmtId="49" fontId="16" fillId="12" borderId="0" xfId="0" applyNumberFormat="1" applyFont="1" applyFill="1"/>
    <xf numFmtId="10" fontId="18" fillId="12" borderId="0" xfId="0" applyNumberFormat="1" applyFont="1" applyFill="1" applyAlignment="1">
      <alignment horizontal="right"/>
    </xf>
    <xf numFmtId="0" fontId="11" fillId="16" borderId="0" xfId="0" applyFont="1" applyFill="1" applyAlignment="1">
      <alignment horizontal="center"/>
    </xf>
    <xf numFmtId="49" fontId="7" fillId="16" borderId="0" xfId="0" applyNumberFormat="1" applyFont="1" applyFill="1" applyAlignment="1">
      <alignment horizontal="center"/>
    </xf>
    <xf numFmtId="49" fontId="27" fillId="16" borderId="0" xfId="0" applyNumberFormat="1" applyFont="1" applyFill="1" applyAlignment="1">
      <alignment horizontal="right"/>
    </xf>
    <xf numFmtId="0" fontId="13" fillId="16" borderId="0" xfId="0" applyFont="1" applyFill="1" applyAlignment="1">
      <alignment horizontal="right"/>
    </xf>
    <xf numFmtId="49" fontId="16" fillId="7" borderId="0" xfId="0" applyNumberFormat="1" applyFont="1" applyFill="1" applyAlignment="1">
      <alignment horizontal="left" indent="1"/>
    </xf>
    <xf numFmtId="0" fontId="11" fillId="12" borderId="0" xfId="0" applyFont="1" applyFill="1" applyAlignment="1">
      <alignment horizontal="left" indent="1"/>
    </xf>
    <xf numFmtId="3" fontId="11" fillId="12" borderId="0" xfId="0" applyNumberFormat="1" applyFont="1" applyFill="1" applyAlignment="1">
      <alignment horizontal="left" indent="1"/>
    </xf>
    <xf numFmtId="0" fontId="16" fillId="12" borderId="0" xfId="0" applyFont="1" applyFill="1" applyAlignment="1">
      <alignment horizontal="left" indent="1"/>
    </xf>
    <xf numFmtId="0" fontId="29" fillId="0" borderId="0" xfId="0" applyFont="1"/>
    <xf numFmtId="49" fontId="14" fillId="0" borderId="0" xfId="1" applyNumberFormat="1" applyFont="1" applyFill="1" applyAlignment="1"/>
    <xf numFmtId="49" fontId="14" fillId="0" borderId="0" xfId="2" applyNumberFormat="1" applyFont="1" applyFill="1" applyAlignment="1"/>
    <xf numFmtId="164" fontId="14" fillId="0" borderId="0" xfId="1" applyNumberFormat="1" applyFont="1" applyFill="1" applyAlignment="1">
      <alignment horizontal="left"/>
    </xf>
    <xf numFmtId="0" fontId="0" fillId="17" borderId="0" xfId="0" applyFill="1"/>
    <xf numFmtId="49" fontId="5" fillId="17" borderId="0" xfId="0" applyNumberFormat="1" applyFont="1" applyFill="1"/>
    <xf numFmtId="49" fontId="33" fillId="0" borderId="0" xfId="0" applyNumberFormat="1" applyFont="1"/>
    <xf numFmtId="49" fontId="6" fillId="0" borderId="0" xfId="3" applyNumberFormat="1"/>
    <xf numFmtId="2" fontId="0" fillId="17" borderId="0" xfId="0" applyNumberFormat="1" applyFill="1"/>
    <xf numFmtId="2" fontId="0" fillId="0" borderId="0" xfId="0" applyNumberFormat="1"/>
    <xf numFmtId="2" fontId="35" fillId="0" borderId="0" xfId="0" applyNumberFormat="1" applyFont="1"/>
    <xf numFmtId="49" fontId="36" fillId="0" borderId="0" xfId="2" applyNumberFormat="1" applyFont="1" applyFill="1" applyAlignment="1">
      <alignment horizontal="left"/>
    </xf>
    <xf numFmtId="0" fontId="37" fillId="0" borderId="0" xfId="0" applyFont="1"/>
    <xf numFmtId="49" fontId="38" fillId="0" borderId="0" xfId="3" applyNumberFormat="1" applyFont="1"/>
    <xf numFmtId="49" fontId="39" fillId="0" borderId="0" xfId="3" applyNumberFormat="1" applyFont="1"/>
    <xf numFmtId="9" fontId="0" fillId="0" borderId="0" xfId="0" applyNumberFormat="1"/>
    <xf numFmtId="9" fontId="40" fillId="0" borderId="0" xfId="0" applyNumberFormat="1" applyFont="1"/>
    <xf numFmtId="9" fontId="41" fillId="0" borderId="0" xfId="0" applyNumberFormat="1" applyFont="1"/>
    <xf numFmtId="1" fontId="0" fillId="17" borderId="0" xfId="0" applyNumberFormat="1" applyFill="1"/>
    <xf numFmtId="3" fontId="0" fillId="0" borderId="0" xfId="0" applyNumberFormat="1"/>
    <xf numFmtId="3" fontId="41" fillId="0" borderId="0" xfId="0" applyNumberFormat="1" applyFont="1"/>
    <xf numFmtId="0" fontId="41" fillId="0" borderId="0" xfId="0" applyFont="1"/>
    <xf numFmtId="0" fontId="40" fillId="0" borderId="0" xfId="0" applyFont="1"/>
    <xf numFmtId="1" fontId="41" fillId="17" borderId="0" xfId="0" applyNumberFormat="1" applyFont="1" applyFill="1"/>
    <xf numFmtId="166" fontId="40" fillId="0" borderId="0" xfId="0" applyNumberFormat="1" applyFont="1"/>
    <xf numFmtId="3" fontId="40" fillId="0" borderId="0" xfId="0" applyNumberFormat="1" applyFont="1"/>
    <xf numFmtId="0" fontId="42" fillId="0" borderId="0" xfId="0" applyFont="1"/>
    <xf numFmtId="4" fontId="42" fillId="0" borderId="0" xfId="0" applyNumberFormat="1" applyFont="1"/>
    <xf numFmtId="0" fontId="43" fillId="0" borderId="0" xfId="0" applyFont="1" applyAlignment="1">
      <alignment horizontal="center"/>
    </xf>
    <xf numFmtId="0" fontId="43" fillId="17" borderId="0" xfId="0" applyFont="1" applyFill="1" applyAlignment="1">
      <alignment horizontal="center"/>
    </xf>
    <xf numFmtId="167" fontId="41" fillId="0" borderId="0" xfId="0" applyNumberFormat="1" applyFont="1"/>
    <xf numFmtId="0" fontId="40" fillId="0" borderId="0" xfId="0" applyFont="1" applyAlignment="1">
      <alignment horizontal="right"/>
    </xf>
    <xf numFmtId="168" fontId="45" fillId="0" borderId="0" xfId="0" applyNumberFormat="1" applyFont="1"/>
    <xf numFmtId="0" fontId="6" fillId="0" borderId="0" xfId="0" applyFont="1" applyAlignment="1">
      <alignment horizontal="center" vertical="center"/>
    </xf>
    <xf numFmtId="0" fontId="3" fillId="0" borderId="0" xfId="0" applyFont="1"/>
    <xf numFmtId="3" fontId="44" fillId="0" borderId="0" xfId="0" applyNumberFormat="1" applyFont="1"/>
    <xf numFmtId="49" fontId="11" fillId="12" borderId="0" xfId="0" applyNumberFormat="1" applyFont="1" applyFill="1"/>
    <xf numFmtId="4" fontId="0" fillId="0" borderId="0" xfId="0" applyNumberFormat="1"/>
    <xf numFmtId="166" fontId="0" fillId="0" borderId="0" xfId="0" applyNumberFormat="1"/>
    <xf numFmtId="2" fontId="47" fillId="0" borderId="0" xfId="0" applyNumberFormat="1" applyFont="1"/>
    <xf numFmtId="9" fontId="47" fillId="0" borderId="0" xfId="0" applyNumberFormat="1" applyFont="1"/>
    <xf numFmtId="0" fontId="3" fillId="17" borderId="0" xfId="0" applyFont="1" applyFill="1" applyAlignment="1">
      <alignment horizontal="center"/>
    </xf>
    <xf numFmtId="4" fontId="40" fillId="0" borderId="0" xfId="0" applyNumberFormat="1" applyFont="1"/>
    <xf numFmtId="49" fontId="49" fillId="0" borderId="0" xfId="0" applyNumberFormat="1" applyFont="1"/>
    <xf numFmtId="0" fontId="2" fillId="0" borderId="0" xfId="0" applyFont="1"/>
    <xf numFmtId="2" fontId="3" fillId="17" borderId="0" xfId="0" applyNumberFormat="1" applyFont="1" applyFill="1"/>
    <xf numFmtId="2" fontId="3" fillId="0" borderId="0" xfId="0" applyNumberFormat="1" applyFont="1"/>
    <xf numFmtId="2" fontId="3" fillId="0" borderId="0" xfId="5" applyNumberFormat="1" applyFont="1"/>
    <xf numFmtId="0" fontId="0" fillId="10" borderId="0" xfId="0" applyFill="1"/>
    <xf numFmtId="3" fontId="47" fillId="0" borderId="0" xfId="0" applyNumberFormat="1" applyFont="1"/>
    <xf numFmtId="0" fontId="47" fillId="0" borderId="0" xfId="0" applyFont="1"/>
    <xf numFmtId="2" fontId="52" fillId="0" borderId="0" xfId="0" applyNumberFormat="1" applyFont="1"/>
    <xf numFmtId="4" fontId="47" fillId="0" borderId="0" xfId="0" applyNumberFormat="1" applyFont="1"/>
    <xf numFmtId="0" fontId="53" fillId="0" borderId="0" xfId="0" applyFont="1"/>
    <xf numFmtId="49" fontId="54" fillId="0" borderId="0" xfId="0" applyNumberFormat="1" applyFont="1"/>
    <xf numFmtId="49" fontId="55" fillId="0" borderId="0" xfId="0" applyNumberFormat="1" applyFont="1"/>
    <xf numFmtId="4" fontId="56" fillId="0" borderId="0" xfId="0" applyNumberFormat="1" applyFont="1"/>
    <xf numFmtId="3" fontId="56" fillId="0" borderId="0" xfId="0" applyNumberFormat="1" applyFont="1"/>
    <xf numFmtId="0" fontId="57" fillId="0" borderId="0" xfId="0" applyFont="1"/>
    <xf numFmtId="166" fontId="47" fillId="0" borderId="0" xfId="0" applyNumberFormat="1" applyFont="1"/>
    <xf numFmtId="171" fontId="40" fillId="0" borderId="0" xfId="0" applyNumberFormat="1" applyFont="1"/>
    <xf numFmtId="170" fontId="41" fillId="0" borderId="0" xfId="0" applyNumberFormat="1" applyFont="1"/>
    <xf numFmtId="0" fontId="58" fillId="0" borderId="0" xfId="0" applyFont="1"/>
    <xf numFmtId="0" fontId="59" fillId="17" borderId="0" xfId="0" applyFont="1" applyFill="1" applyAlignment="1">
      <alignment horizontal="center"/>
    </xf>
    <xf numFmtId="0" fontId="59" fillId="0" borderId="0" xfId="0" applyFont="1" applyAlignment="1">
      <alignment horizontal="center"/>
    </xf>
    <xf numFmtId="49" fontId="60" fillId="0" borderId="0" xfId="0" applyNumberFormat="1" applyFont="1"/>
    <xf numFmtId="1" fontId="1" fillId="17" borderId="0" xfId="0" applyNumberFormat="1" applyFont="1" applyFill="1"/>
    <xf numFmtId="0" fontId="1" fillId="0" borderId="0" xfId="0" applyFont="1"/>
    <xf numFmtId="0" fontId="65" fillId="4" borderId="0" xfId="0" applyFont="1" applyFill="1" applyAlignment="1">
      <alignment horizontal="center" vertical="center"/>
    </xf>
    <xf numFmtId="168" fontId="40" fillId="0" borderId="0" xfId="0" applyNumberFormat="1" applyFont="1"/>
    <xf numFmtId="2" fontId="40" fillId="0" borderId="0" xfId="0" applyNumberFormat="1" applyFont="1"/>
    <xf numFmtId="0" fontId="43" fillId="0" borderId="0" xfId="0" applyFont="1" applyAlignment="1">
      <alignment horizontal="left"/>
    </xf>
    <xf numFmtId="1" fontId="40" fillId="0" borderId="0" xfId="0" applyNumberFormat="1" applyFont="1"/>
    <xf numFmtId="170" fontId="42" fillId="19" borderId="0" xfId="0" applyNumberFormat="1" applyFont="1" applyFill="1"/>
    <xf numFmtId="170" fontId="40" fillId="0" borderId="0" xfId="0" applyNumberFormat="1" applyFont="1"/>
    <xf numFmtId="0" fontId="0" fillId="0" borderId="0" xfId="0" applyAlignment="1">
      <alignment horizontal="center"/>
    </xf>
    <xf numFmtId="4" fontId="41" fillId="10" borderId="0" xfId="0" applyNumberFormat="1" applyFont="1" applyFill="1"/>
    <xf numFmtId="0" fontId="40" fillId="10" borderId="0" xfId="0" applyFont="1" applyFill="1"/>
    <xf numFmtId="4" fontId="44" fillId="10" borderId="0" xfId="0" applyNumberFormat="1" applyFont="1" applyFill="1"/>
    <xf numFmtId="10" fontId="41" fillId="0" borderId="0" xfId="0" applyNumberFormat="1" applyFont="1"/>
    <xf numFmtId="172" fontId="41" fillId="0" borderId="0" xfId="0" applyNumberFormat="1" applyFont="1"/>
    <xf numFmtId="173" fontId="0" fillId="0" borderId="0" xfId="0" applyNumberFormat="1"/>
    <xf numFmtId="173" fontId="54" fillId="0" borderId="0" xfId="0" applyNumberFormat="1" applyFont="1"/>
    <xf numFmtId="170" fontId="47" fillId="0" borderId="0" xfId="0" applyNumberFormat="1" applyFont="1"/>
    <xf numFmtId="0" fontId="0" fillId="0" borderId="1" xfId="0" applyBorder="1"/>
    <xf numFmtId="49" fontId="11" fillId="0" borderId="1" xfId="0" applyNumberFormat="1" applyFont="1" applyBorder="1"/>
    <xf numFmtId="49" fontId="14" fillId="0" borderId="1" xfId="1" applyNumberFormat="1" applyFont="1" applyFill="1" applyBorder="1" applyAlignment="1"/>
    <xf numFmtId="49" fontId="5" fillId="17" borderId="1" xfId="0" applyNumberFormat="1" applyFont="1" applyFill="1" applyBorder="1"/>
    <xf numFmtId="0" fontId="0" fillId="17" borderId="1" xfId="0" applyFill="1" applyBorder="1"/>
    <xf numFmtId="1" fontId="0" fillId="17" borderId="1" xfId="0" applyNumberFormat="1" applyFill="1" applyBorder="1"/>
    <xf numFmtId="0" fontId="61" fillId="0" borderId="1" xfId="0" applyFont="1" applyBorder="1"/>
    <xf numFmtId="169" fontId="3" fillId="0" borderId="1" xfId="5" applyNumberFormat="1" applyFont="1" applyBorder="1"/>
    <xf numFmtId="1" fontId="47" fillId="0" borderId="1" xfId="0" applyNumberFormat="1" applyFont="1" applyBorder="1"/>
    <xf numFmtId="1" fontId="0" fillId="0" borderId="1" xfId="0" applyNumberFormat="1" applyBorder="1"/>
    <xf numFmtId="3" fontId="1" fillId="0" borderId="1" xfId="0" applyNumberFormat="1" applyFont="1" applyBorder="1"/>
    <xf numFmtId="3" fontId="3" fillId="0" borderId="1" xfId="0" applyNumberFormat="1" applyFont="1" applyBorder="1"/>
    <xf numFmtId="49" fontId="16" fillId="10" borderId="1" xfId="0" applyNumberFormat="1" applyFont="1" applyFill="1" applyBorder="1"/>
    <xf numFmtId="0" fontId="62" fillId="10" borderId="1" xfId="0" applyFont="1" applyFill="1" applyBorder="1"/>
    <xf numFmtId="0" fontId="62" fillId="10" borderId="1" xfId="0" applyFont="1" applyFill="1" applyBorder="1" applyAlignment="1">
      <alignment horizontal="left"/>
    </xf>
    <xf numFmtId="0" fontId="63" fillId="18" borderId="1" xfId="0" applyFont="1" applyFill="1" applyBorder="1" applyAlignment="1">
      <alignment horizontal="right"/>
    </xf>
    <xf numFmtId="49" fontId="16" fillId="10" borderId="1" xfId="0" applyNumberFormat="1" applyFont="1" applyFill="1" applyBorder="1" applyAlignment="1">
      <alignment horizontal="left" indent="1"/>
    </xf>
    <xf numFmtId="164" fontId="63" fillId="7" borderId="1" xfId="0" applyNumberFormat="1" applyFont="1" applyFill="1" applyBorder="1" applyAlignment="1">
      <alignment horizontal="right"/>
    </xf>
    <xf numFmtId="0" fontId="11" fillId="10" borderId="1" xfId="0" applyFont="1" applyFill="1" applyBorder="1" applyAlignment="1">
      <alignment horizontal="left" indent="1"/>
    </xf>
    <xf numFmtId="164" fontId="64" fillId="12" borderId="1" xfId="0" applyNumberFormat="1" applyFont="1" applyFill="1" applyBorder="1" applyAlignment="1">
      <alignment horizontal="right"/>
    </xf>
    <xf numFmtId="3" fontId="11" fillId="10" borderId="1" xfId="0" applyNumberFormat="1" applyFont="1" applyFill="1" applyBorder="1" applyAlignment="1">
      <alignment horizontal="left" indent="1"/>
    </xf>
    <xf numFmtId="164" fontId="63" fillId="12" borderId="1" xfId="0" applyNumberFormat="1" applyFont="1" applyFill="1" applyBorder="1" applyAlignment="1">
      <alignment horizontal="right"/>
    </xf>
    <xf numFmtId="0" fontId="51" fillId="0" borderId="1" xfId="0" applyFont="1" applyBorder="1"/>
    <xf numFmtId="0" fontId="54" fillId="10" borderId="1" xfId="0" applyFont="1" applyFill="1" applyBorder="1"/>
    <xf numFmtId="3" fontId="3" fillId="0" borderId="2" xfId="0" applyNumberFormat="1" applyFont="1" applyBorder="1"/>
    <xf numFmtId="164" fontId="63" fillId="12" borderId="2" xfId="0" applyNumberFormat="1" applyFont="1" applyFill="1" applyBorder="1" applyAlignment="1">
      <alignment horizontal="right"/>
    </xf>
    <xf numFmtId="173" fontId="40" fillId="0" borderId="0" xfId="0" applyNumberFormat="1" applyFont="1"/>
    <xf numFmtId="170" fontId="0" fillId="0" borderId="0" xfId="0" applyNumberFormat="1"/>
    <xf numFmtId="166" fontId="51" fillId="0" borderId="0" xfId="0" applyNumberFormat="1" applyFont="1"/>
    <xf numFmtId="167" fontId="0" fillId="0" borderId="0" xfId="0" applyNumberFormat="1"/>
    <xf numFmtId="2" fontId="62" fillId="10" borderId="1" xfId="0" applyNumberFormat="1" applyFont="1" applyFill="1" applyBorder="1" applyAlignment="1">
      <alignment horizontal="center"/>
    </xf>
    <xf numFmtId="0" fontId="3" fillId="0" borderId="1" xfId="0" applyFont="1" applyBorder="1"/>
    <xf numFmtId="0" fontId="3" fillId="0" borderId="1" xfId="0" applyFont="1" applyBorder="1" applyAlignment="1">
      <alignment horizontal="center"/>
    </xf>
    <xf numFmtId="0" fontId="33" fillId="10" borderId="1" xfId="0" applyFont="1" applyFill="1" applyBorder="1" applyAlignment="1">
      <alignment horizontal="left" indent="1"/>
    </xf>
    <xf numFmtId="0" fontId="66" fillId="10" borderId="1" xfId="0" applyFont="1" applyFill="1" applyBorder="1"/>
    <xf numFmtId="0" fontId="66" fillId="10" borderId="1" xfId="0" applyFont="1" applyFill="1" applyBorder="1" applyAlignment="1">
      <alignment horizontal="left"/>
    </xf>
    <xf numFmtId="2" fontId="66" fillId="10" borderId="1" xfId="0" applyNumberFormat="1" applyFont="1" applyFill="1" applyBorder="1" applyAlignment="1">
      <alignment horizontal="center"/>
    </xf>
    <xf numFmtId="0" fontId="62" fillId="10" borderId="1" xfId="0" applyFont="1" applyFill="1" applyBorder="1" applyAlignment="1">
      <alignment horizontal="center"/>
    </xf>
    <xf numFmtId="0" fontId="66" fillId="10" borderId="1" xfId="0" applyFont="1" applyFill="1" applyBorder="1" applyAlignment="1">
      <alignment horizontal="center"/>
    </xf>
    <xf numFmtId="2" fontId="50" fillId="0" borderId="0" xfId="0" applyNumberFormat="1" applyFont="1"/>
    <xf numFmtId="0" fontId="71" fillId="17" borderId="0" xfId="6" applyFont="1" applyFill="1"/>
    <xf numFmtId="0" fontId="72" fillId="20" borderId="3" xfId="0" applyFont="1" applyFill="1" applyBorder="1"/>
    <xf numFmtId="0" fontId="71" fillId="21" borderId="4" xfId="0" applyFont="1" applyFill="1" applyBorder="1" applyAlignment="1">
      <alignment horizontal="center" vertical="center"/>
    </xf>
    <xf numFmtId="0" fontId="71" fillId="21" borderId="5" xfId="0" applyFont="1" applyFill="1" applyBorder="1" applyAlignment="1">
      <alignment horizontal="center" vertical="center"/>
    </xf>
    <xf numFmtId="0" fontId="70" fillId="0" borderId="0" xfId="6"/>
    <xf numFmtId="0" fontId="4" fillId="0" borderId="0" xfId="6" applyFont="1" applyAlignment="1">
      <alignment vertical="top"/>
    </xf>
    <xf numFmtId="0" fontId="73" fillId="22" borderId="0" xfId="6" applyFont="1" applyFill="1"/>
    <xf numFmtId="0" fontId="71" fillId="22" borderId="6" xfId="0" applyFont="1" applyFill="1" applyBorder="1" applyAlignment="1">
      <alignment horizontal="left"/>
    </xf>
    <xf numFmtId="170" fontId="71" fillId="0" borderId="7" xfId="0" applyNumberFormat="1" applyFont="1" applyBorder="1" applyAlignment="1">
      <alignment horizontal="center" vertical="center"/>
    </xf>
    <xf numFmtId="170" fontId="71" fillId="0" borderId="8" xfId="0" applyNumberFormat="1" applyFont="1" applyBorder="1" applyAlignment="1">
      <alignment horizontal="center" vertical="center"/>
    </xf>
    <xf numFmtId="0" fontId="74" fillId="0" borderId="0" xfId="0" applyFont="1" applyAlignment="1">
      <alignment horizontal="left"/>
    </xf>
    <xf numFmtId="0" fontId="42" fillId="0" borderId="0" xfId="6" applyFont="1" applyAlignment="1">
      <alignment vertical="top"/>
    </xf>
    <xf numFmtId="170" fontId="71" fillId="0" borderId="9" xfId="0" applyNumberFormat="1" applyFont="1" applyBorder="1" applyAlignment="1">
      <alignment horizontal="center" vertical="center"/>
    </xf>
    <xf numFmtId="0" fontId="0" fillId="0" borderId="7" xfId="0" applyBorder="1"/>
    <xf numFmtId="0" fontId="0" fillId="22" borderId="6" xfId="0" applyFill="1" applyBorder="1" applyAlignment="1">
      <alignment horizontal="left" indent="1"/>
    </xf>
    <xf numFmtId="170" fontId="75" fillId="23" borderId="7" xfId="0" applyNumberFormat="1" applyFont="1" applyFill="1" applyBorder="1" applyAlignment="1" applyProtection="1">
      <alignment horizontal="center" vertical="center"/>
      <protection locked="0"/>
    </xf>
    <xf numFmtId="0" fontId="71" fillId="8" borderId="3" xfId="0" applyFont="1" applyFill="1" applyBorder="1" applyAlignment="1">
      <alignment horizontal="left"/>
    </xf>
    <xf numFmtId="0" fontId="71" fillId="8" borderId="4" xfId="0" applyFont="1" applyFill="1" applyBorder="1" applyAlignment="1">
      <alignment horizontal="center" vertical="center"/>
    </xf>
    <xf numFmtId="0" fontId="71" fillId="8" borderId="5" xfId="0" applyFont="1" applyFill="1" applyBorder="1" applyAlignment="1">
      <alignment horizontal="center" vertical="center"/>
    </xf>
    <xf numFmtId="0" fontId="45" fillId="0" borderId="0" xfId="0" applyFont="1"/>
    <xf numFmtId="170" fontId="76" fillId="0" borderId="0" xfId="0" applyNumberFormat="1" applyFont="1" applyAlignment="1">
      <alignment horizontal="center"/>
    </xf>
    <xf numFmtId="0" fontId="77" fillId="0" borderId="0" xfId="0" applyFont="1"/>
    <xf numFmtId="170" fontId="75" fillId="23" borderId="7" xfId="0" applyNumberFormat="1" applyFont="1" applyFill="1" applyBorder="1" applyAlignment="1">
      <alignment horizontal="center" vertical="center"/>
    </xf>
    <xf numFmtId="170" fontId="0" fillId="0" borderId="7" xfId="0" applyNumberFormat="1" applyBorder="1" applyAlignment="1">
      <alignment horizontal="center" vertical="center"/>
    </xf>
    <xf numFmtId="170" fontId="0" fillId="0" borderId="8" xfId="0" applyNumberFormat="1" applyBorder="1" applyAlignment="1">
      <alignment horizontal="center" vertical="center"/>
    </xf>
    <xf numFmtId="0" fontId="71" fillId="8" borderId="6" xfId="0" applyFont="1" applyFill="1" applyBorder="1" applyAlignment="1">
      <alignment horizontal="left" indent="1"/>
    </xf>
    <xf numFmtId="2" fontId="0" fillId="0" borderId="7" xfId="0" applyNumberFormat="1" applyBorder="1" applyAlignment="1">
      <alignment horizontal="center" vertical="center"/>
    </xf>
    <xf numFmtId="2" fontId="0" fillId="0" borderId="8" xfId="0" applyNumberFormat="1" applyBorder="1" applyAlignment="1">
      <alignment horizontal="center" vertical="center"/>
    </xf>
    <xf numFmtId="170" fontId="0" fillId="0" borderId="9" xfId="0" applyNumberFormat="1" applyBorder="1" applyAlignment="1">
      <alignment horizontal="center" vertical="center"/>
    </xf>
    <xf numFmtId="1" fontId="0" fillId="0" borderId="7" xfId="0" applyNumberFormat="1" applyBorder="1" applyAlignment="1">
      <alignment horizontal="center" vertical="center"/>
    </xf>
    <xf numFmtId="1" fontId="0" fillId="0" borderId="8" xfId="0" applyNumberFormat="1" applyBorder="1" applyAlignment="1">
      <alignment horizontal="center" vertical="center"/>
    </xf>
    <xf numFmtId="170" fontId="80" fillId="0" borderId="0" xfId="0" applyNumberFormat="1" applyFont="1" applyAlignment="1">
      <alignment horizontal="center"/>
    </xf>
    <xf numFmtId="0" fontId="80" fillId="0" borderId="0" xfId="0" applyFont="1"/>
    <xf numFmtId="0" fontId="81" fillId="0" borderId="0" xfId="6" applyFont="1"/>
    <xf numFmtId="0" fontId="71" fillId="8" borderId="10" xfId="0" applyFont="1" applyFill="1" applyBorder="1" applyAlignment="1">
      <alignment horizontal="left" indent="1"/>
    </xf>
    <xf numFmtId="2" fontId="0" fillId="0" borderId="11" xfId="0" applyNumberFormat="1" applyBorder="1" applyAlignment="1">
      <alignment horizontal="center" vertical="center"/>
    </xf>
    <xf numFmtId="2" fontId="0" fillId="0" borderId="12" xfId="0" applyNumberFormat="1" applyBorder="1" applyAlignment="1">
      <alignment horizontal="center" vertical="center"/>
    </xf>
    <xf numFmtId="0" fontId="80" fillId="0" borderId="0" xfId="6" applyFont="1"/>
    <xf numFmtId="0" fontId="0" fillId="0" borderId="0" xfId="6" applyFont="1" applyAlignment="1">
      <alignment vertical="top"/>
    </xf>
    <xf numFmtId="170" fontId="45" fillId="17" borderId="7" xfId="0" applyNumberFormat="1" applyFont="1" applyFill="1" applyBorder="1" applyAlignment="1" applyProtection="1">
      <alignment horizontal="center" vertical="center"/>
      <protection locked="0"/>
    </xf>
    <xf numFmtId="170" fontId="45" fillId="17" borderId="8" xfId="0" applyNumberFormat="1" applyFont="1" applyFill="1" applyBorder="1" applyAlignment="1" applyProtection="1">
      <alignment horizontal="center" vertical="center"/>
      <protection locked="0"/>
    </xf>
    <xf numFmtId="170" fontId="45" fillId="17" borderId="7" xfId="0" applyNumberFormat="1" applyFont="1" applyFill="1" applyBorder="1" applyAlignment="1">
      <alignment horizontal="center" vertical="center"/>
    </xf>
    <xf numFmtId="0" fontId="45" fillId="0" borderId="0" xfId="0" applyFont="1" applyAlignment="1">
      <alignment vertical="top" wrapText="1"/>
    </xf>
    <xf numFmtId="2" fontId="0" fillId="0" borderId="9" xfId="0" applyNumberFormat="1" applyBorder="1" applyAlignment="1">
      <alignment horizontal="center" vertical="center"/>
    </xf>
    <xf numFmtId="49" fontId="45" fillId="0" borderId="0" xfId="0" applyNumberFormat="1" applyFont="1" applyAlignment="1">
      <alignment vertical="top" wrapText="1"/>
    </xf>
    <xf numFmtId="0" fontId="0" fillId="22" borderId="10" xfId="0" applyFill="1" applyBorder="1" applyAlignment="1">
      <alignment horizontal="left" indent="1"/>
    </xf>
    <xf numFmtId="0" fontId="0" fillId="0" borderId="11" xfId="0" applyBorder="1"/>
    <xf numFmtId="0" fontId="0" fillId="0" borderId="0" xfId="0" applyAlignment="1">
      <alignment horizontal="left" indent="1"/>
    </xf>
    <xf numFmtId="0" fontId="0" fillId="0" borderId="0" xfId="0" applyAlignment="1">
      <alignment horizontal="center" vertical="center"/>
    </xf>
    <xf numFmtId="0" fontId="82" fillId="0" borderId="0" xfId="0" applyFont="1"/>
    <xf numFmtId="0" fontId="0" fillId="0" borderId="0" xfId="0" applyAlignment="1">
      <alignment horizontal="left"/>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71" fillId="0" borderId="0" xfId="6" applyFont="1" applyAlignment="1">
      <alignment horizontal="right"/>
    </xf>
    <xf numFmtId="0" fontId="83" fillId="0" borderId="0" xfId="0" applyFont="1"/>
    <xf numFmtId="170" fontId="42" fillId="0" borderId="7" xfId="0" applyNumberFormat="1" applyFont="1" applyBorder="1" applyAlignment="1">
      <alignment horizontal="center" vertical="center"/>
    </xf>
    <xf numFmtId="0" fontId="71" fillId="0" borderId="0" xfId="6" applyFont="1" applyAlignment="1">
      <alignment horizontal="right" vertical="top"/>
    </xf>
    <xf numFmtId="0" fontId="0" fillId="0" borderId="0" xfId="0" applyAlignment="1">
      <alignment wrapText="1"/>
    </xf>
    <xf numFmtId="170" fontId="0" fillId="0" borderId="11" xfId="0" applyNumberFormat="1" applyBorder="1" applyAlignment="1">
      <alignment horizontal="center" vertical="center"/>
    </xf>
    <xf numFmtId="170" fontId="0" fillId="0" borderId="12" xfId="0" applyNumberFormat="1" applyBorder="1" applyAlignment="1">
      <alignment horizontal="center" vertical="center"/>
    </xf>
    <xf numFmtId="170" fontId="0" fillId="0" borderId="21" xfId="0" applyNumberFormat="1" applyBorder="1" applyAlignment="1">
      <alignment horizontal="center" vertical="center"/>
    </xf>
    <xf numFmtId="49" fontId="45" fillId="0" borderId="0" xfId="0" applyNumberFormat="1" applyFont="1" applyAlignment="1">
      <alignment vertical="top"/>
    </xf>
    <xf numFmtId="0" fontId="45" fillId="0" borderId="0" xfId="0" applyFont="1" applyAlignment="1">
      <alignment vertical="top"/>
    </xf>
    <xf numFmtId="2" fontId="45" fillId="17" borderId="9" xfId="0" applyNumberFormat="1" applyFont="1" applyFill="1" applyBorder="1" applyAlignment="1" applyProtection="1">
      <alignment horizontal="center" vertical="center"/>
      <protection locked="0"/>
    </xf>
    <xf numFmtId="2" fontId="45" fillId="17" borderId="8" xfId="0" applyNumberFormat="1" applyFont="1" applyFill="1" applyBorder="1" applyAlignment="1" applyProtection="1">
      <alignment horizontal="center" vertical="center"/>
      <protection locked="0"/>
    </xf>
    <xf numFmtId="2" fontId="45" fillId="17" borderId="8" xfId="0" applyNumberFormat="1" applyFont="1" applyFill="1" applyBorder="1" applyAlignment="1">
      <alignment horizontal="center" vertical="center"/>
    </xf>
    <xf numFmtId="2" fontId="42" fillId="0" borderId="8" xfId="0" applyNumberFormat="1" applyFont="1" applyBorder="1" applyAlignment="1">
      <alignment horizontal="center" vertical="center"/>
    </xf>
    <xf numFmtId="2" fontId="45" fillId="17" borderId="7" xfId="0" applyNumberFormat="1" applyFont="1" applyFill="1" applyBorder="1" applyAlignment="1" applyProtection="1">
      <alignment horizontal="center" vertical="center"/>
      <protection locked="0"/>
    </xf>
    <xf numFmtId="2" fontId="45" fillId="17" borderId="7" xfId="0" applyNumberFormat="1" applyFont="1" applyFill="1" applyBorder="1" applyAlignment="1">
      <alignment horizontal="center" vertical="center"/>
    </xf>
    <xf numFmtId="2" fontId="42" fillId="0" borderId="7" xfId="0" applyNumberFormat="1" applyFont="1" applyBorder="1" applyAlignment="1">
      <alignment horizontal="center" vertical="center"/>
    </xf>
    <xf numFmtId="0" fontId="45" fillId="0" borderId="7" xfId="0" applyFont="1" applyBorder="1" applyAlignment="1">
      <alignment horizontal="center" vertical="center"/>
    </xf>
    <xf numFmtId="0" fontId="45" fillId="0" borderId="8" xfId="0" applyFont="1" applyBorder="1" applyAlignment="1">
      <alignment horizontal="center" vertical="center"/>
    </xf>
    <xf numFmtId="0" fontId="0" fillId="0" borderId="0" xfId="0" applyAlignment="1">
      <alignment horizontal="left" wrapText="1" indent="2"/>
    </xf>
    <xf numFmtId="0" fontId="45" fillId="0" borderId="9" xfId="0" applyFont="1" applyBorder="1" applyAlignment="1">
      <alignment horizontal="center" vertical="center"/>
    </xf>
    <xf numFmtId="0" fontId="0" fillId="0" borderId="0" xfId="0" applyAlignment="1">
      <alignment horizontal="left" indent="2"/>
    </xf>
    <xf numFmtId="2" fontId="45" fillId="17" borderId="11" xfId="0" applyNumberFormat="1" applyFont="1" applyFill="1" applyBorder="1" applyAlignment="1" applyProtection="1">
      <alignment horizontal="center" vertical="center"/>
      <protection locked="0"/>
    </xf>
    <xf numFmtId="2" fontId="45" fillId="17" borderId="12" xfId="0" applyNumberFormat="1" applyFont="1" applyFill="1" applyBorder="1" applyAlignment="1" applyProtection="1">
      <alignment horizontal="center" vertical="center"/>
      <protection locked="0"/>
    </xf>
    <xf numFmtId="2" fontId="45" fillId="17" borderId="11" xfId="0" applyNumberFormat="1" applyFont="1" applyFill="1" applyBorder="1" applyAlignment="1">
      <alignment horizontal="center" vertical="center"/>
    </xf>
    <xf numFmtId="2" fontId="42" fillId="0" borderId="11" xfId="0" applyNumberFormat="1" applyFont="1" applyBorder="1" applyAlignment="1">
      <alignment horizontal="center" vertical="center"/>
    </xf>
    <xf numFmtId="0" fontId="67" fillId="0" borderId="0" xfId="0" applyFont="1" applyAlignment="1">
      <alignment vertical="center"/>
    </xf>
    <xf numFmtId="0" fontId="68" fillId="0" borderId="0" xfId="0" applyFont="1" applyAlignment="1">
      <alignment horizontal="right" vertical="center"/>
    </xf>
    <xf numFmtId="0" fontId="42" fillId="0" borderId="0" xfId="0" applyFont="1" applyProtection="1">
      <protection locked="0"/>
    </xf>
    <xf numFmtId="2" fontId="3" fillId="17" borderId="1" xfId="0" applyNumberFormat="1" applyFont="1" applyFill="1" applyBorder="1"/>
    <xf numFmtId="3" fontId="0" fillId="0" borderId="1" xfId="0" applyNumberFormat="1" applyBorder="1"/>
    <xf numFmtId="2" fontId="0" fillId="0" borderId="0" xfId="0" applyNumberFormat="1" applyAlignment="1">
      <alignment horizontal="center" vertical="center"/>
    </xf>
    <xf numFmtId="0" fontId="71" fillId="21" borderId="0" xfId="0" applyFont="1" applyFill="1" applyAlignment="1">
      <alignment horizontal="center" vertical="center"/>
    </xf>
    <xf numFmtId="170" fontId="71" fillId="0" borderId="0" xfId="0" applyNumberFormat="1" applyFont="1" applyAlignment="1">
      <alignment horizontal="center" vertical="center"/>
    </xf>
    <xf numFmtId="170" fontId="75" fillId="23" borderId="0" xfId="0" applyNumberFormat="1" applyFont="1" applyFill="1" applyAlignment="1" applyProtection="1">
      <alignment horizontal="center" vertical="center"/>
      <protection locked="0"/>
    </xf>
    <xf numFmtId="170" fontId="0" fillId="0" borderId="0" xfId="0" applyNumberFormat="1" applyAlignment="1">
      <alignment horizontal="center" vertical="center"/>
    </xf>
    <xf numFmtId="170" fontId="45" fillId="17" borderId="0" xfId="0" applyNumberFormat="1" applyFont="1" applyFill="1" applyAlignment="1" applyProtection="1">
      <alignment horizontal="center" vertical="center"/>
      <protection locked="0"/>
    </xf>
    <xf numFmtId="166" fontId="45" fillId="17" borderId="0" xfId="0" applyNumberFormat="1" applyFont="1" applyFill="1" applyAlignment="1" applyProtection="1">
      <alignment horizontal="center" vertical="center"/>
      <protection locked="0"/>
    </xf>
    <xf numFmtId="49" fontId="45" fillId="0" borderId="13" xfId="0" applyNumberFormat="1" applyFont="1" applyBorder="1" applyAlignment="1" applyProtection="1">
      <alignment horizontal="center" vertical="top" wrapText="1"/>
      <protection locked="0"/>
    </xf>
    <xf numFmtId="49" fontId="45" fillId="0" borderId="14" xfId="0" applyNumberFormat="1" applyFont="1" applyBorder="1" applyAlignment="1" applyProtection="1">
      <alignment horizontal="center" vertical="top" wrapText="1"/>
      <protection locked="0"/>
    </xf>
    <xf numFmtId="49" fontId="45" fillId="0" borderId="19" xfId="0" applyNumberFormat="1" applyFont="1" applyBorder="1" applyAlignment="1" applyProtection="1">
      <alignment horizontal="center" vertical="top" wrapText="1"/>
      <protection locked="0"/>
    </xf>
    <xf numFmtId="0" fontId="45" fillId="0" borderId="0" xfId="0" applyFont="1" applyAlignment="1">
      <alignment horizontal="left" vertical="top" wrapText="1"/>
    </xf>
    <xf numFmtId="49" fontId="45" fillId="0" borderId="16" xfId="0" applyNumberFormat="1" applyFont="1" applyBorder="1" applyAlignment="1" applyProtection="1">
      <alignment horizontal="center" vertical="top" wrapText="1"/>
      <protection locked="0"/>
    </xf>
    <xf numFmtId="49" fontId="45" fillId="0" borderId="17" xfId="0" applyNumberFormat="1" applyFont="1" applyBorder="1" applyAlignment="1" applyProtection="1">
      <alignment horizontal="center" vertical="top" wrapText="1"/>
      <protection locked="0"/>
    </xf>
    <xf numFmtId="49" fontId="45" fillId="0" borderId="20" xfId="0" applyNumberFormat="1" applyFont="1" applyBorder="1" applyAlignment="1" applyProtection="1">
      <alignment horizontal="center" vertical="top" wrapText="1"/>
      <protection locked="0"/>
    </xf>
    <xf numFmtId="0" fontId="69" fillId="0" borderId="0" xfId="0" applyFont="1" applyAlignment="1" applyProtection="1">
      <alignment horizontal="center"/>
      <protection locked="0"/>
    </xf>
    <xf numFmtId="0" fontId="0" fillId="0" borderId="0" xfId="0" applyAlignment="1">
      <alignment horizontal="left" wrapText="1"/>
    </xf>
    <xf numFmtId="0" fontId="0" fillId="0" borderId="0" xfId="0" applyAlignment="1">
      <alignment horizontal="left" vertical="top" wrapText="1"/>
    </xf>
    <xf numFmtId="49" fontId="45" fillId="0" borderId="15" xfId="0" applyNumberFormat="1" applyFont="1" applyBorder="1" applyAlignment="1" applyProtection="1">
      <alignment horizontal="center" vertical="top" wrapText="1"/>
      <protection locked="0"/>
    </xf>
    <xf numFmtId="49" fontId="45" fillId="0" borderId="18" xfId="0" applyNumberFormat="1" applyFont="1" applyBorder="1" applyAlignment="1" applyProtection="1">
      <alignment horizontal="center" vertical="top" wrapText="1"/>
      <protection locked="0"/>
    </xf>
  </cellXfs>
  <cellStyles count="7">
    <cellStyle name="20% — акцент4" xfId="1" builtinId="42"/>
    <cellStyle name="40% — акцент4" xfId="2" builtinId="43"/>
    <cellStyle name="Normal 2 2 2" xfId="3"/>
    <cellStyle name="Normal 3" xfId="5"/>
    <cellStyle name="Normal 5 2" xfId="4"/>
    <cellStyle name="Normal 8" xfId="6"/>
    <cellStyle name="Обычный" xfId="0" builtinId="0"/>
  </cellStyles>
  <dxfs count="24">
    <dxf>
      <font>
        <color theme="0"/>
      </font>
      <fill>
        <patternFill>
          <bgColor rgb="FFFF6600"/>
        </patternFill>
      </fill>
    </dxf>
    <dxf>
      <font>
        <color theme="0"/>
      </font>
      <fill>
        <patternFill>
          <bgColor rgb="FFFF6600"/>
        </patternFill>
      </fill>
    </dxf>
    <dxf>
      <font>
        <color theme="0"/>
      </font>
      <fill>
        <patternFill>
          <bgColor theme="9" tint="-0.24994659260841701"/>
        </patternFill>
      </fill>
    </dxf>
    <dxf>
      <font>
        <color theme="0"/>
      </font>
      <fill>
        <patternFill>
          <bgColor rgb="FFFF6600"/>
        </patternFill>
      </fill>
    </dxf>
    <dxf>
      <font>
        <color theme="0"/>
      </font>
      <fill>
        <patternFill>
          <bgColor rgb="FFFF6600"/>
        </patternFill>
      </fill>
    </dxf>
    <dxf>
      <font>
        <color theme="0"/>
      </font>
      <fill>
        <patternFill>
          <bgColor rgb="FFFF6600"/>
        </patternFill>
      </fill>
    </dxf>
    <dxf>
      <font>
        <color theme="0"/>
      </font>
      <fill>
        <patternFill>
          <bgColor theme="9" tint="-0.24994659260841701"/>
        </patternFill>
      </fill>
    </dxf>
    <dxf>
      <font>
        <color theme="0"/>
      </font>
      <fill>
        <patternFill>
          <bgColor rgb="FFFF6600"/>
        </patternFill>
      </fill>
    </dxf>
    <dxf>
      <font>
        <color theme="0"/>
      </font>
      <fill>
        <patternFill>
          <bgColor rgb="FFFF6600"/>
        </patternFill>
      </fill>
    </dxf>
    <dxf>
      <font>
        <color theme="0"/>
      </font>
      <fill>
        <patternFill>
          <bgColor theme="9" tint="-0.24994659260841701"/>
        </patternFill>
      </fill>
    </dxf>
    <dxf>
      <font>
        <color theme="0"/>
      </font>
      <fill>
        <patternFill>
          <bgColor rgb="FFFF6600"/>
        </patternFill>
      </fill>
    </dxf>
    <dxf>
      <font>
        <color theme="0"/>
      </font>
      <fill>
        <patternFill>
          <bgColor rgb="FFFF6600"/>
        </patternFill>
      </fill>
    </dxf>
    <dxf>
      <font>
        <color theme="0"/>
      </font>
      <fill>
        <patternFill>
          <bgColor rgb="FFFF6600"/>
        </patternFill>
      </fill>
    </dxf>
    <dxf>
      <font>
        <color theme="0"/>
      </font>
      <fill>
        <patternFill>
          <bgColor rgb="FFFF6600"/>
        </patternFill>
      </fill>
    </dxf>
    <dxf>
      <font>
        <color theme="0"/>
      </font>
      <fill>
        <patternFill>
          <bgColor rgb="FFFF6600"/>
        </patternFill>
      </fill>
    </dxf>
    <dxf>
      <font>
        <color theme="0"/>
      </font>
      <fill>
        <patternFill>
          <bgColor rgb="FFFF6600"/>
        </patternFill>
      </fill>
    </dxf>
    <dxf>
      <font>
        <color theme="0"/>
      </font>
      <fill>
        <patternFill>
          <bgColor rgb="FFFF6600"/>
        </patternFill>
      </fill>
    </dxf>
    <dxf>
      <font>
        <color theme="0"/>
      </font>
      <fill>
        <patternFill>
          <bgColor rgb="FFFF6600"/>
        </patternFill>
      </fill>
    </dxf>
    <dxf>
      <font>
        <color theme="0"/>
      </font>
      <fill>
        <patternFill>
          <bgColor rgb="FFFF6600"/>
        </patternFill>
      </fill>
    </dxf>
    <dxf>
      <font>
        <color theme="0"/>
      </font>
      <fill>
        <patternFill>
          <bgColor theme="9" tint="-0.24994659260841701"/>
        </patternFill>
      </fill>
    </dxf>
    <dxf>
      <font>
        <color theme="0"/>
      </font>
      <fill>
        <patternFill>
          <bgColor rgb="FFFF6600"/>
        </patternFill>
      </fill>
    </dxf>
    <dxf>
      <font>
        <color theme="0"/>
      </font>
      <fill>
        <patternFill>
          <bgColor rgb="FFFF6600"/>
        </patternFill>
      </fill>
    </dxf>
    <dxf>
      <font>
        <color theme="0"/>
      </font>
      <fill>
        <patternFill>
          <bgColor rgb="FFFF6600"/>
        </patternFill>
      </fill>
    </dxf>
    <dxf>
      <font>
        <color theme="0"/>
      </font>
      <fill>
        <patternFill>
          <bgColor rgb="FFFF6600"/>
        </patternFill>
      </fill>
    </dxf>
  </dxfs>
  <tableStyles count="0" defaultTableStyle="TableStyleMedium2" defaultPivotStyle="PivotStyleLight16"/>
  <colors>
    <mruColors>
      <color rgb="FFCC00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'EXE1 AKL S1'!$G$210</c:f>
              <c:strCache>
                <c:ptCount val="1"/>
                <c:pt idx="0">
                  <c:v>кг н.э./пкм</c:v>
                </c:pt>
              </c:strCache>
            </c:strRef>
          </c:tx>
          <c:spPr>
            <a:solidFill>
              <a:schemeClr val="accent1"/>
            </a:solidFill>
            <a:ln>
              <a:noFill/>
            </a:ln>
            <a:effectLst/>
          </c:spPr>
          <c:invertIfNegative val="0"/>
          <c:cat>
            <c:numRef>
              <c:f>'EXE1 AKL S1'!$H$209:$R$209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'EXE1 AKL S1'!$H$210:$R$210</c:f>
              <c:numCache>
                <c:formatCode>0.0000</c:formatCode>
                <c:ptCount val="11"/>
                <c:pt idx="0">
                  <c:v>1.2525631372326167E-2</c:v>
                </c:pt>
                <c:pt idx="1">
                  <c:v>1.2525631372326167E-2</c:v>
                </c:pt>
                <c:pt idx="2">
                  <c:v>1.2525631372326167E-2</c:v>
                </c:pt>
                <c:pt idx="3">
                  <c:v>1.2525631372326167E-2</c:v>
                </c:pt>
                <c:pt idx="4">
                  <c:v>1.558607454383786E-2</c:v>
                </c:pt>
                <c:pt idx="5">
                  <c:v>1.5558543893614369E-2</c:v>
                </c:pt>
                <c:pt idx="6">
                  <c:v>1.5531233469805398E-2</c:v>
                </c:pt>
                <c:pt idx="7">
                  <c:v>1.5504142003251488E-2</c:v>
                </c:pt>
                <c:pt idx="8">
                  <c:v>1.547726822312284E-2</c:v>
                </c:pt>
                <c:pt idx="9">
                  <c:v>1.547726822312284E-2</c:v>
                </c:pt>
                <c:pt idx="10">
                  <c:v>1.547726822312284E-2</c:v>
                </c:pt>
              </c:numCache>
            </c:numRef>
          </c:val>
          <c:extLst>
            <c:ext xmlns:c16="http://schemas.microsoft.com/office/drawing/2014/chart" uri="{C3380CC4-5D6E-409C-BE32-E72D297353CC}">
              <c16:uniqueId val="{00000000-809B-4A27-96B8-BA809229A9F8}"/>
            </c:ext>
          </c:extLst>
        </c:ser>
        <c:dLbls>
          <c:showLegendKey val="0"/>
          <c:showVal val="0"/>
          <c:showCatName val="0"/>
          <c:showSerName val="0"/>
          <c:showPercent val="0"/>
          <c:showBubbleSize val="0"/>
        </c:dLbls>
        <c:gapWidth val="219"/>
        <c:overlap val="-27"/>
        <c:axId val="1603309471"/>
        <c:axId val="1504630943"/>
      </c:barChart>
      <c:catAx>
        <c:axId val="16033094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4630943"/>
        <c:crosses val="autoZero"/>
        <c:auto val="1"/>
        <c:lblAlgn val="ctr"/>
        <c:lblOffset val="100"/>
        <c:noMultiLvlLbl val="0"/>
      </c:catAx>
      <c:valAx>
        <c:axId val="1504630943"/>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330947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Суммарный расход топлива, ТДж</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'EXE1 AKL S1'!$G$239</c:f>
              <c:strCache>
                <c:ptCount val="1"/>
                <c:pt idx="0">
                  <c:v>TДж</c:v>
                </c:pt>
              </c:strCache>
            </c:strRef>
          </c:tx>
          <c:spPr>
            <a:solidFill>
              <a:schemeClr val="accent1"/>
            </a:solidFill>
            <a:ln>
              <a:noFill/>
            </a:ln>
            <a:effectLst/>
          </c:spPr>
          <c:invertIfNegative val="0"/>
          <c:cat>
            <c:numRef>
              <c:f>'EXE1 AKL S1'!$H$209:$R$209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'EXE1 AKL S1'!$H$239:$R$239</c:f>
              <c:numCache>
                <c:formatCode>0.00</c:formatCode>
                <c:ptCount val="11"/>
                <c:pt idx="0">
                  <c:v>19525.277734094783</c:v>
                </c:pt>
                <c:pt idx="1">
                  <c:v>19722.502761711905</c:v>
                </c:pt>
                <c:pt idx="2">
                  <c:v>19921.719961325158</c:v>
                </c:pt>
                <c:pt idx="3">
                  <c:v>20122.949455883998</c:v>
                </c:pt>
                <c:pt idx="4">
                  <c:v>28145.034488266665</c:v>
                </c:pt>
                <c:pt idx="5">
                  <c:v>28350.349756666663</c:v>
                </c:pt>
                <c:pt idx="6">
                  <c:v>28557.738916666665</c:v>
                </c:pt>
                <c:pt idx="7">
                  <c:v>28767.222916666666</c:v>
                </c:pt>
                <c:pt idx="8">
                  <c:v>28978.822916666668</c:v>
                </c:pt>
                <c:pt idx="9">
                  <c:v>28978.822916666668</c:v>
                </c:pt>
                <c:pt idx="10">
                  <c:v>28978.822916666668</c:v>
                </c:pt>
              </c:numCache>
            </c:numRef>
          </c:val>
          <c:extLst>
            <c:ext xmlns:c16="http://schemas.microsoft.com/office/drawing/2014/chart" uri="{C3380CC4-5D6E-409C-BE32-E72D297353CC}">
              <c16:uniqueId val="{00000000-79EE-4639-8A68-C5F25DD86385}"/>
            </c:ext>
          </c:extLst>
        </c:ser>
        <c:dLbls>
          <c:showLegendKey val="0"/>
          <c:showVal val="0"/>
          <c:showCatName val="0"/>
          <c:showSerName val="0"/>
          <c:showPercent val="0"/>
          <c:showBubbleSize val="0"/>
        </c:dLbls>
        <c:gapWidth val="219"/>
        <c:overlap val="-27"/>
        <c:axId val="1603309471"/>
        <c:axId val="1504630943"/>
      </c:barChart>
      <c:catAx>
        <c:axId val="16033094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4630943"/>
        <c:crosses val="autoZero"/>
        <c:auto val="1"/>
        <c:lblAlgn val="ctr"/>
        <c:lblOffset val="100"/>
        <c:noMultiLvlLbl val="0"/>
      </c:catAx>
      <c:valAx>
        <c:axId val="15046309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330947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'EXE2 AKL S2'!$G$213</c:f>
              <c:strCache>
                <c:ptCount val="1"/>
                <c:pt idx="0">
                  <c:v>кг н.э./пкм</c:v>
                </c:pt>
              </c:strCache>
            </c:strRef>
          </c:tx>
          <c:spPr>
            <a:solidFill>
              <a:schemeClr val="accent1"/>
            </a:solidFill>
            <a:ln>
              <a:noFill/>
            </a:ln>
            <a:effectLst/>
          </c:spPr>
          <c:invertIfNegative val="0"/>
          <c:cat>
            <c:numRef>
              <c:f>'EXE2 AKL S2'!$H$209:$R$209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'EXE2 AKL S2'!$H$213:$R$213</c:f>
              <c:numCache>
                <c:formatCode>0.000</c:formatCode>
                <c:ptCount val="11"/>
                <c:pt idx="0">
                  <c:v>1.2525631372326167E-2</c:v>
                </c:pt>
                <c:pt idx="1">
                  <c:v>1.2525631372326167E-2</c:v>
                </c:pt>
                <c:pt idx="2">
                  <c:v>1.2525631372326167E-2</c:v>
                </c:pt>
                <c:pt idx="3">
                  <c:v>1.2525631372326167E-2</c:v>
                </c:pt>
                <c:pt idx="4">
                  <c:v>1.2426699151019942E-2</c:v>
                </c:pt>
                <c:pt idx="5">
                  <c:v>1.2439306078692597E-2</c:v>
                </c:pt>
                <c:pt idx="6">
                  <c:v>1.2440083410824011E-2</c:v>
                </c:pt>
                <c:pt idx="7">
                  <c:v>1.2440854510810846E-2</c:v>
                </c:pt>
                <c:pt idx="8">
                  <c:v>1.2441619414824516E-2</c:v>
                </c:pt>
                <c:pt idx="9">
                  <c:v>1.2441619414824516E-2</c:v>
                </c:pt>
                <c:pt idx="10">
                  <c:v>1.2441619414824516E-2</c:v>
                </c:pt>
              </c:numCache>
            </c:numRef>
          </c:val>
          <c:extLst>
            <c:ext xmlns:c16="http://schemas.microsoft.com/office/drawing/2014/chart" uri="{C3380CC4-5D6E-409C-BE32-E72D297353CC}">
              <c16:uniqueId val="{00000000-C14B-42CE-9E69-FE70BF1F5821}"/>
            </c:ext>
          </c:extLst>
        </c:ser>
        <c:dLbls>
          <c:showLegendKey val="0"/>
          <c:showVal val="0"/>
          <c:showCatName val="0"/>
          <c:showSerName val="0"/>
          <c:showPercent val="0"/>
          <c:showBubbleSize val="0"/>
        </c:dLbls>
        <c:gapWidth val="219"/>
        <c:overlap val="-27"/>
        <c:axId val="1603309471"/>
        <c:axId val="1504630943"/>
      </c:barChart>
      <c:catAx>
        <c:axId val="16033094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4630943"/>
        <c:crosses val="autoZero"/>
        <c:auto val="1"/>
        <c:lblAlgn val="ctr"/>
        <c:lblOffset val="100"/>
        <c:noMultiLvlLbl val="0"/>
      </c:catAx>
      <c:valAx>
        <c:axId val="1504630943"/>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330947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ru-RU" sz="1800" b="0" i="0" baseline="0">
                <a:effectLst/>
              </a:rPr>
              <a:t>Суммарный расход топлива, ТДж</a:t>
            </a:r>
            <a:endParaRPr lang="en-US">
              <a:effectLst/>
            </a:endParaRP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US"/>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'EXE2 AKL S2'!$G$232</c:f>
              <c:strCache>
                <c:ptCount val="1"/>
                <c:pt idx="0">
                  <c:v>TДж</c:v>
                </c:pt>
              </c:strCache>
            </c:strRef>
          </c:tx>
          <c:spPr>
            <a:solidFill>
              <a:schemeClr val="accent1"/>
            </a:solidFill>
            <a:ln>
              <a:noFill/>
            </a:ln>
            <a:effectLst/>
          </c:spPr>
          <c:invertIfNegative val="0"/>
          <c:cat>
            <c:numRef>
              <c:f>'EXE2 AKL S2'!$H$209:$R$209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'EXE2 AKL S2'!$H$232:$R$232</c:f>
              <c:numCache>
                <c:formatCode>0.0</c:formatCode>
                <c:ptCount val="11"/>
                <c:pt idx="0">
                  <c:v>19525.277734094783</c:v>
                </c:pt>
                <c:pt idx="1">
                  <c:v>19722.502761711905</c:v>
                </c:pt>
                <c:pt idx="2">
                  <c:v>19921.719961325158</c:v>
                </c:pt>
                <c:pt idx="3">
                  <c:v>20122.949455883998</c:v>
                </c:pt>
                <c:pt idx="4">
                  <c:v>22439.894997104842</c:v>
                </c:pt>
                <c:pt idx="5">
                  <c:v>22666.5606031362</c:v>
                </c:pt>
                <c:pt idx="6">
                  <c:v>22873.949763136203</c:v>
                </c:pt>
                <c:pt idx="7">
                  <c:v>23083.433763136203</c:v>
                </c:pt>
                <c:pt idx="8">
                  <c:v>23295.033763136205</c:v>
                </c:pt>
                <c:pt idx="9">
                  <c:v>23295.033763136205</c:v>
                </c:pt>
                <c:pt idx="10">
                  <c:v>23295.033763136205</c:v>
                </c:pt>
              </c:numCache>
            </c:numRef>
          </c:val>
          <c:extLst>
            <c:ext xmlns:c16="http://schemas.microsoft.com/office/drawing/2014/chart" uri="{C3380CC4-5D6E-409C-BE32-E72D297353CC}">
              <c16:uniqueId val="{00000000-B171-4C80-9225-9F175AB9ED46}"/>
            </c:ext>
          </c:extLst>
        </c:ser>
        <c:dLbls>
          <c:showLegendKey val="0"/>
          <c:showVal val="0"/>
          <c:showCatName val="0"/>
          <c:showSerName val="0"/>
          <c:showPercent val="0"/>
          <c:showBubbleSize val="0"/>
        </c:dLbls>
        <c:gapWidth val="219"/>
        <c:overlap val="-27"/>
        <c:axId val="1603309471"/>
        <c:axId val="1504630943"/>
      </c:barChart>
      <c:catAx>
        <c:axId val="16033094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4630943"/>
        <c:crosses val="autoZero"/>
        <c:auto val="1"/>
        <c:lblAlgn val="ctr"/>
        <c:lblOffset val="100"/>
        <c:noMultiLvlLbl val="0"/>
      </c:catAx>
      <c:valAx>
        <c:axId val="15046309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330947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'EXE3 AKL S3'!$G$213</c:f>
              <c:strCache>
                <c:ptCount val="1"/>
                <c:pt idx="0">
                  <c:v>кг н.э./пкм</c:v>
                </c:pt>
              </c:strCache>
            </c:strRef>
          </c:tx>
          <c:spPr>
            <a:solidFill>
              <a:schemeClr val="accent1"/>
            </a:solidFill>
            <a:ln>
              <a:noFill/>
            </a:ln>
            <a:effectLst/>
          </c:spPr>
          <c:invertIfNegative val="0"/>
          <c:cat>
            <c:numRef>
              <c:f>'EXE3 AKL S3'!$H$209:$R$209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'EXE3 AKL S3'!$H$213:$R$213</c:f>
              <c:numCache>
                <c:formatCode>0.000</c:formatCode>
                <c:ptCount val="11"/>
                <c:pt idx="0">
                  <c:v>1.2525631372326167E-2</c:v>
                </c:pt>
                <c:pt idx="1">
                  <c:v>1.2525631372326167E-2</c:v>
                </c:pt>
                <c:pt idx="2">
                  <c:v>1.2525631372326167E-2</c:v>
                </c:pt>
                <c:pt idx="3">
                  <c:v>1.2525631372326167E-2</c:v>
                </c:pt>
                <c:pt idx="4">
                  <c:v>1.3674952980108936E-2</c:v>
                </c:pt>
                <c:pt idx="5">
                  <c:v>1.3664614094723734E-2</c:v>
                </c:pt>
                <c:pt idx="6">
                  <c:v>1.3654357913366234E-2</c:v>
                </c:pt>
                <c:pt idx="7">
                  <c:v>1.364418395941513E-2</c:v>
                </c:pt>
                <c:pt idx="8">
                  <c:v>1.3634091755621846E-2</c:v>
                </c:pt>
                <c:pt idx="9">
                  <c:v>1.3634091755621846E-2</c:v>
                </c:pt>
                <c:pt idx="10">
                  <c:v>1.3634091755621846E-2</c:v>
                </c:pt>
              </c:numCache>
            </c:numRef>
          </c:val>
          <c:extLst>
            <c:ext xmlns:c16="http://schemas.microsoft.com/office/drawing/2014/chart" uri="{C3380CC4-5D6E-409C-BE32-E72D297353CC}">
              <c16:uniqueId val="{00000000-B745-4959-9BE2-78D5C879AE84}"/>
            </c:ext>
          </c:extLst>
        </c:ser>
        <c:dLbls>
          <c:showLegendKey val="0"/>
          <c:showVal val="0"/>
          <c:showCatName val="0"/>
          <c:showSerName val="0"/>
          <c:showPercent val="0"/>
          <c:showBubbleSize val="0"/>
        </c:dLbls>
        <c:gapWidth val="219"/>
        <c:overlap val="-27"/>
        <c:axId val="1603309471"/>
        <c:axId val="1504630943"/>
      </c:barChart>
      <c:catAx>
        <c:axId val="16033094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4630943"/>
        <c:crosses val="autoZero"/>
        <c:auto val="1"/>
        <c:lblAlgn val="ctr"/>
        <c:lblOffset val="100"/>
        <c:noMultiLvlLbl val="0"/>
      </c:catAx>
      <c:valAx>
        <c:axId val="1504630943"/>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330947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800" b="0" i="0" baseline="0">
                <a:effectLst/>
              </a:rPr>
              <a:t>Суммарный расход топлива, ТДж</a:t>
            </a:r>
            <a:endParaRPr lang="en-US">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'EXE3 AKL S3'!$G$232</c:f>
              <c:strCache>
                <c:ptCount val="1"/>
                <c:pt idx="0">
                  <c:v>TДж</c:v>
                </c:pt>
              </c:strCache>
            </c:strRef>
          </c:tx>
          <c:spPr>
            <a:solidFill>
              <a:schemeClr val="accent1"/>
            </a:solidFill>
            <a:ln>
              <a:noFill/>
            </a:ln>
            <a:effectLst/>
          </c:spPr>
          <c:invertIfNegative val="0"/>
          <c:cat>
            <c:numRef>
              <c:f>'EXE3 AKL S3'!$H$209:$R$209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'EXE3 AKL S3'!$H$232:$R$232</c:f>
              <c:numCache>
                <c:formatCode>0.0</c:formatCode>
                <c:ptCount val="11"/>
                <c:pt idx="0">
                  <c:v>19525.277734094783</c:v>
                </c:pt>
                <c:pt idx="1">
                  <c:v>19722.502761711905</c:v>
                </c:pt>
                <c:pt idx="2">
                  <c:v>19921.719961325158</c:v>
                </c:pt>
                <c:pt idx="3">
                  <c:v>20122.949455883998</c:v>
                </c:pt>
                <c:pt idx="4">
                  <c:v>24693.967821599996</c:v>
                </c:pt>
                <c:pt idx="5">
                  <c:v>24899.283089999994</c:v>
                </c:pt>
                <c:pt idx="6">
                  <c:v>25106.672249999996</c:v>
                </c:pt>
                <c:pt idx="7">
                  <c:v>25316.156249999996</c:v>
                </c:pt>
                <c:pt idx="8">
                  <c:v>25527.756249999999</c:v>
                </c:pt>
                <c:pt idx="9">
                  <c:v>25527.756249999999</c:v>
                </c:pt>
                <c:pt idx="10">
                  <c:v>25527.756249999999</c:v>
                </c:pt>
              </c:numCache>
            </c:numRef>
          </c:val>
          <c:extLst>
            <c:ext xmlns:c16="http://schemas.microsoft.com/office/drawing/2014/chart" uri="{C3380CC4-5D6E-409C-BE32-E72D297353CC}">
              <c16:uniqueId val="{00000000-6477-441C-9785-B37A2047B143}"/>
            </c:ext>
          </c:extLst>
        </c:ser>
        <c:dLbls>
          <c:showLegendKey val="0"/>
          <c:showVal val="0"/>
          <c:showCatName val="0"/>
          <c:showSerName val="0"/>
          <c:showPercent val="0"/>
          <c:showBubbleSize val="0"/>
        </c:dLbls>
        <c:gapWidth val="219"/>
        <c:overlap val="-27"/>
        <c:axId val="1603309471"/>
        <c:axId val="1504630943"/>
      </c:barChart>
      <c:catAx>
        <c:axId val="16033094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4630943"/>
        <c:crosses val="autoZero"/>
        <c:auto val="1"/>
        <c:lblAlgn val="ctr"/>
        <c:lblOffset val="100"/>
        <c:noMultiLvlLbl val="0"/>
      </c:catAx>
      <c:valAx>
        <c:axId val="15046309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330947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fmlaLink="$A$324"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257175</xdr:colOff>
      <xdr:row>1</xdr:row>
      <xdr:rowOff>104776</xdr:rowOff>
    </xdr:from>
    <xdr:to>
      <xdr:col>16</xdr:col>
      <xdr:colOff>38100</xdr:colOff>
      <xdr:row>26</xdr:row>
      <xdr:rowOff>47626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57175" y="295276"/>
          <a:ext cx="9906000" cy="470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baseline="0"/>
        </a:p>
        <a:p>
          <a:r>
            <a:rPr lang="ru-RU" sz="1100"/>
            <a:t>В течение 2010-2013 гг. г-н и г-жа Шмидт каждый день ездят вместе на работу на своем личном автомобиле (год выпуска автомобиля – 2005 г). Каждое утро г-н Шмидт отвозит сначала г-жу Шмидт в офис, а затем едет</a:t>
          </a:r>
          <a:r>
            <a:rPr lang="ru-RU" sz="1100" baseline="0"/>
            <a:t> на работу. </a:t>
          </a:r>
          <a:r>
            <a:rPr lang="ru-RU" sz="1100"/>
            <a:t>Автомобиль 1 бензиновый, расход топлива у этого автомобиля около 9,3 л. Среднегодовой</a:t>
          </a:r>
          <a:r>
            <a:rPr lang="ru-RU" sz="1100" baseline="0"/>
            <a:t> пробег </a:t>
          </a:r>
          <a:r>
            <a:rPr lang="ru-RU" sz="1100"/>
            <a:t>составляет около 16 800 км/год. Сюда входят поездки на работу и другие частные поездки, и, таким образом, среднее количество пассажиров в автомобиле составляет около 2,2 пассажира.</a:t>
          </a:r>
          <a:endParaRPr lang="en-US" sz="1100"/>
        </a:p>
        <a:p>
          <a:endParaRPr lang="en-US" sz="1100"/>
        </a:p>
        <a:p>
          <a:r>
            <a:rPr lang="kk-KZ" sz="1100" b="1" baseline="0">
              <a:solidFill>
                <a:schemeClr val="dk1"/>
              </a:solidFill>
              <a:effectLst/>
              <a:latin typeface="+mn-lt"/>
              <a:ea typeface="+mn-ea"/>
              <a:cs typeface="+mn-cs"/>
            </a:rPr>
            <a:t>УПРАЖНЕНИЕ</a:t>
          </a:r>
          <a:r>
            <a:rPr lang="hr-HR" sz="1100" b="1" baseline="0">
              <a:solidFill>
                <a:schemeClr val="dk1"/>
              </a:solidFill>
              <a:effectLst/>
              <a:latin typeface="+mn-lt"/>
              <a:ea typeface="+mn-ea"/>
              <a:cs typeface="+mn-cs"/>
            </a:rPr>
            <a:t> 1 AKL </a:t>
          </a:r>
          <a:r>
            <a:rPr lang="kk-KZ" sz="1100" b="1" baseline="0">
              <a:solidFill>
                <a:schemeClr val="dk1"/>
              </a:solidFill>
              <a:effectLst/>
              <a:latin typeface="+mn-lt"/>
              <a:ea typeface="+mn-ea"/>
              <a:cs typeface="+mn-cs"/>
            </a:rPr>
            <a:t>СЦЕНАРИЙ </a:t>
          </a:r>
          <a:r>
            <a:rPr lang="hr-HR" sz="1100" b="1" baseline="0">
              <a:solidFill>
                <a:schemeClr val="dk1"/>
              </a:solidFill>
              <a:effectLst/>
              <a:latin typeface="+mn-lt"/>
              <a:ea typeface="+mn-ea"/>
              <a:cs typeface="+mn-cs"/>
            </a:rPr>
            <a:t>S1 </a:t>
          </a:r>
          <a:endParaRPr lang="kk-KZ" sz="1100" b="1" baseline="0">
            <a:solidFill>
              <a:schemeClr val="dk1"/>
            </a:solidFill>
            <a:effectLst/>
            <a:latin typeface="+mn-lt"/>
            <a:ea typeface="+mn-ea"/>
            <a:cs typeface="+mn-cs"/>
          </a:endParaRPr>
        </a:p>
        <a:p>
          <a:r>
            <a:rPr lang="ru-RU" sz="1100" baseline="0">
              <a:solidFill>
                <a:schemeClr val="dk1"/>
              </a:solidFill>
              <a:effectLst/>
              <a:latin typeface="+mn-lt"/>
              <a:ea typeface="+mn-ea"/>
              <a:cs typeface="+mn-cs"/>
            </a:rPr>
            <a:t>В 2014 году их дочь начинает ходить в новую школу, и теперь ее тоже нужно отвозить. Чтобы сэкономить время, г-н и г-жа Шмидт </a:t>
          </a:r>
          <a:r>
            <a:rPr lang="ru-RU" sz="1100" b="1" baseline="0">
              <a:solidFill>
                <a:schemeClr val="dk1"/>
              </a:solidFill>
              <a:effectLst/>
              <a:latin typeface="+mn-lt"/>
              <a:ea typeface="+mn-ea"/>
              <a:cs typeface="+mn-cs"/>
            </a:rPr>
            <a:t>решили купить </a:t>
          </a:r>
          <a:r>
            <a:rPr lang="kk-KZ" sz="1100" b="1" baseline="0">
              <a:solidFill>
                <a:schemeClr val="dk1"/>
              </a:solidFill>
              <a:effectLst/>
              <a:latin typeface="+mn-lt"/>
              <a:ea typeface="+mn-ea"/>
              <a:cs typeface="+mn-cs"/>
            </a:rPr>
            <a:t>Автомобиль </a:t>
          </a:r>
          <a:r>
            <a:rPr lang="hr-HR" sz="1100" b="1" baseline="0">
              <a:solidFill>
                <a:schemeClr val="dk1"/>
              </a:solidFill>
              <a:effectLst/>
              <a:latin typeface="+mn-lt"/>
              <a:ea typeface="+mn-ea"/>
              <a:cs typeface="+mn-cs"/>
            </a:rPr>
            <a:t>2 (</a:t>
          </a:r>
          <a:r>
            <a:rPr lang="ru-RU" sz="1100" b="1" baseline="0">
              <a:solidFill>
                <a:schemeClr val="dk1"/>
              </a:solidFill>
              <a:effectLst/>
              <a:latin typeface="+mn-lt"/>
              <a:ea typeface="+mn-ea"/>
              <a:cs typeface="+mn-cs"/>
            </a:rPr>
            <a:t>внедорожник) </a:t>
          </a:r>
          <a:r>
            <a:rPr lang="ru-RU" sz="1100" baseline="0">
              <a:solidFill>
                <a:schemeClr val="dk1"/>
              </a:solidFill>
              <a:effectLst/>
              <a:latin typeface="+mn-lt"/>
              <a:ea typeface="+mn-ea"/>
              <a:cs typeface="+mn-cs"/>
            </a:rPr>
            <a:t>чтобы г-жа Смит могла ездить на работу сама</a:t>
          </a:r>
          <a:r>
            <a:rPr lang="ru-RU" sz="1100" baseline="0">
              <a:solidFill>
                <a:schemeClr val="dk1"/>
              </a:solidFill>
              <a:effectLst/>
              <a:latin typeface="+mn-lt"/>
              <a:ea typeface="+mn-ea"/>
              <a:cs typeface="+mn-cs"/>
            </a:rPr>
            <a:t>, а г-н Шмидт каждое утро отвозил бы свою дочь в школу и забирал ее домой. Автомобиль 2 дизельный, используется он только для поездок на работу и обратно (20 км/день в течение 220 рабочих дней), средний пробег, таким образом, составляет около 5000 км/год, а средняя заполняемость составляет 1 человек</a:t>
          </a:r>
        </a:p>
        <a:p>
          <a:endParaRPr lang="hr-HR" sz="1100" baseline="0"/>
        </a:p>
        <a:p>
          <a:pPr marL="0" marR="0" lvl="0" indent="0" defTabSz="914400" eaLnBrk="1" fontAlgn="auto" latinLnBrk="0" hangingPunct="1">
            <a:lnSpc>
              <a:spcPct val="100000"/>
            </a:lnSpc>
            <a:spcBef>
              <a:spcPts val="0"/>
            </a:spcBef>
            <a:spcAft>
              <a:spcPts val="0"/>
            </a:spcAft>
            <a:buClrTx/>
            <a:buSzTx/>
            <a:buFontTx/>
            <a:buNone/>
            <a:tabLst/>
            <a:defRPr/>
          </a:pPr>
          <a:r>
            <a:rPr lang="ru-RU" sz="1100" b="1" baseline="0">
              <a:solidFill>
                <a:schemeClr val="dk1"/>
              </a:solidFill>
              <a:effectLst/>
              <a:latin typeface="+mn-lt"/>
              <a:ea typeface="+mn-ea"/>
              <a:cs typeface="+mn-cs"/>
            </a:rPr>
            <a:t>УПРАЖНЕНИЕ </a:t>
          </a:r>
          <a:r>
            <a:rPr lang="hr-HR" sz="1100" b="1" baseline="0">
              <a:solidFill>
                <a:schemeClr val="dk1"/>
              </a:solidFill>
              <a:effectLst/>
              <a:latin typeface="+mn-lt"/>
              <a:ea typeface="+mn-ea"/>
              <a:cs typeface="+mn-cs"/>
            </a:rPr>
            <a:t>2 AKL </a:t>
          </a:r>
          <a:r>
            <a:rPr lang="ru-RU" sz="1100" b="1" baseline="0">
              <a:solidFill>
                <a:schemeClr val="dk1"/>
              </a:solidFill>
              <a:effectLst/>
              <a:latin typeface="+mn-lt"/>
              <a:ea typeface="+mn-ea"/>
              <a:cs typeface="+mn-cs"/>
            </a:rPr>
            <a:t>СЦЕНАРИЙ </a:t>
          </a:r>
          <a:r>
            <a:rPr lang="hr-HR" sz="1100" b="1" baseline="0">
              <a:solidFill>
                <a:schemeClr val="dk1"/>
              </a:solidFill>
              <a:effectLst/>
              <a:latin typeface="+mn-lt"/>
              <a:ea typeface="+mn-ea"/>
              <a:cs typeface="+mn-cs"/>
            </a:rPr>
            <a:t>S2</a:t>
          </a:r>
        </a:p>
        <a:p>
          <a:r>
            <a:rPr lang="ru-RU" sz="1100" baseline="0">
              <a:solidFill>
                <a:schemeClr val="dk1"/>
              </a:solidFill>
              <a:effectLst/>
              <a:latin typeface="+mn-lt"/>
              <a:ea typeface="+mn-ea"/>
              <a:cs typeface="+mn-cs"/>
            </a:rPr>
            <a:t>В 2014 году их дочь начинает ходить в новую школу, далеко от дома, и ей тоже нужен транспорт. Чтобы сэкономить время, г-н и г-жа Шмидт</a:t>
          </a:r>
          <a:r>
            <a:rPr lang="ru-RU" sz="1100" b="1" baseline="0">
              <a:solidFill>
                <a:schemeClr val="dk1"/>
              </a:solidFill>
              <a:effectLst/>
              <a:latin typeface="+mn-lt"/>
              <a:ea typeface="+mn-ea"/>
              <a:cs typeface="+mn-cs"/>
            </a:rPr>
            <a:t> решили купить мотоцикл, </a:t>
          </a:r>
          <a:r>
            <a:rPr lang="ru-RU" sz="1100" baseline="0">
              <a:solidFill>
                <a:schemeClr val="dk1"/>
              </a:solidFill>
              <a:effectLst/>
              <a:latin typeface="+mn-lt"/>
              <a:ea typeface="+mn-ea"/>
              <a:cs typeface="+mn-cs"/>
            </a:rPr>
            <a:t>чтобы г-жа Смит могла ездить на работу сама, а г-н Шмидт мог бы каждое утро отвозить их дочь в школу и забирать ее на обратном пути. Мотоцикл работает на бензине, и используется он только для поездок на работу и обратно (20 км/день в течение 220 рабочих дней), таким образом, средний пробег составляет около 5000 км/год, а средняя заполняемость составляет 1 чел. человек, средний расход топлива - 4,1 л/100 км. </a:t>
          </a:r>
        </a:p>
        <a:p>
          <a:endParaRPr lang="hr-HR" sz="1100" baseline="0">
            <a:solidFill>
              <a:schemeClr val="dk1"/>
            </a:solidFill>
            <a:effectLst/>
            <a:latin typeface="+mn-lt"/>
            <a:ea typeface="+mn-ea"/>
            <a:cs typeface="+mn-cs"/>
          </a:endParaRPr>
        </a:p>
        <a:p>
          <a:pPr eaLnBrk="1" fontAlgn="auto" latinLnBrk="0" hangingPunct="1"/>
          <a:r>
            <a:rPr lang="ru-RU" sz="1100" b="1" baseline="0">
              <a:solidFill>
                <a:schemeClr val="dk1"/>
              </a:solidFill>
              <a:effectLst/>
              <a:latin typeface="+mn-lt"/>
              <a:ea typeface="+mn-ea"/>
              <a:cs typeface="+mn-cs"/>
            </a:rPr>
            <a:t>УПРАЖНЕНИЕ </a:t>
          </a:r>
          <a:r>
            <a:rPr lang="hr-HR" sz="1100" b="1" baseline="0">
              <a:solidFill>
                <a:schemeClr val="dk1"/>
              </a:solidFill>
              <a:effectLst/>
              <a:latin typeface="+mn-lt"/>
              <a:ea typeface="+mn-ea"/>
              <a:cs typeface="+mn-cs"/>
            </a:rPr>
            <a:t>3 AKL </a:t>
          </a:r>
          <a:r>
            <a:rPr lang="ru-RU" sz="1100" b="1" baseline="0">
              <a:solidFill>
                <a:schemeClr val="dk1"/>
              </a:solidFill>
              <a:effectLst/>
              <a:latin typeface="+mn-lt"/>
              <a:ea typeface="+mn-ea"/>
              <a:cs typeface="+mn-cs"/>
            </a:rPr>
            <a:t>СЦЕНАРИЙ </a:t>
          </a:r>
          <a:r>
            <a:rPr lang="hr-HR" sz="1100" b="1" baseline="0">
              <a:solidFill>
                <a:schemeClr val="dk1"/>
              </a:solidFill>
              <a:effectLst/>
              <a:latin typeface="+mn-lt"/>
              <a:ea typeface="+mn-ea"/>
              <a:cs typeface="+mn-cs"/>
            </a:rPr>
            <a:t>S4</a:t>
          </a:r>
          <a:endParaRPr lang="hr-HR">
            <a:effectLst/>
          </a:endParaRPr>
        </a:p>
        <a:p>
          <a:r>
            <a:rPr lang="ru-RU" sz="1100" baseline="0">
              <a:solidFill>
                <a:schemeClr val="dk1"/>
              </a:solidFill>
              <a:effectLst/>
              <a:latin typeface="+mn-lt"/>
              <a:ea typeface="+mn-ea"/>
              <a:cs typeface="+mn-cs"/>
            </a:rPr>
            <a:t>В 2014 году их дочь начинает ходить в новую школу, далеко от дома, и ей тоже нужен транспорт. Чтобы сэкономить время, г-н и г-жа Шмидт </a:t>
          </a:r>
          <a:r>
            <a:rPr lang="ru-RU" sz="1100" b="1" baseline="0">
              <a:solidFill>
                <a:schemeClr val="dk1"/>
              </a:solidFill>
              <a:effectLst/>
              <a:latin typeface="+mn-lt"/>
              <a:ea typeface="+mn-ea"/>
              <a:cs typeface="+mn-cs"/>
            </a:rPr>
            <a:t>решили купить небольшой экономичный автомобиль</a:t>
          </a:r>
          <a:r>
            <a:rPr lang="ru-RU" sz="1100" baseline="0">
              <a:solidFill>
                <a:schemeClr val="dk1"/>
              </a:solidFill>
              <a:effectLst/>
              <a:latin typeface="+mn-lt"/>
              <a:ea typeface="+mn-ea"/>
              <a:cs typeface="+mn-cs"/>
            </a:rPr>
            <a:t>, чтобы г-жа Смит могла ездить на работу сама, а г-н Шмидт бы каждое утро отвозил их дочь в школу и забирал ее домой. Автомобиль работает на бензине, и и используется он только для поездок на работу и обратно (20 км/день в течение 220 рабочих дней), таким образом, средний пробег составляет около 5000 км/год, а средняя заполняемость составляет 1 чел. человек, средний расход топлива - 4,1 л/100 км.</a:t>
          </a:r>
        </a:p>
        <a:p>
          <a:endParaRPr lang="hr-HR">
            <a:effectLst/>
          </a:endParaRPr>
        </a:p>
        <a:p>
          <a:endParaRPr lang="hr-HR" sz="1100"/>
        </a:p>
        <a:p>
          <a:pPr marL="0" marR="0" lvl="0" indent="0" defTabSz="914400" eaLnBrk="1" fontAlgn="auto" latinLnBrk="0" hangingPunct="1">
            <a:lnSpc>
              <a:spcPct val="100000"/>
            </a:lnSpc>
            <a:spcBef>
              <a:spcPts val="0"/>
            </a:spcBef>
            <a:spcAft>
              <a:spcPts val="0"/>
            </a:spcAft>
            <a:buClrTx/>
            <a:buSzTx/>
            <a:buFontTx/>
            <a:buNone/>
            <a:tabLst/>
            <a:defRPr/>
          </a:pPr>
          <a:r>
            <a:rPr lang="ru-RU" sz="1100" baseline="0">
              <a:solidFill>
                <a:schemeClr val="dk1"/>
              </a:solidFill>
              <a:effectLst/>
              <a:latin typeface="+mn-lt"/>
              <a:ea typeface="+mn-ea"/>
              <a:cs typeface="+mn-cs"/>
            </a:rPr>
            <a:t>Пожалуйста, рассчитайте и проанализируйте показатели потребления энергии разными видами транспорта, которые использует семья  Шмидт</a:t>
          </a:r>
          <a:r>
            <a:rPr lang="hr-HR" sz="1100" baseline="0">
              <a:solidFill>
                <a:schemeClr val="dk1"/>
              </a:solidFill>
              <a:effectLst/>
              <a:latin typeface="+mn-lt"/>
              <a:ea typeface="+mn-ea"/>
              <a:cs typeface="+mn-cs"/>
            </a:rPr>
            <a:t>?</a:t>
          </a:r>
          <a:endParaRPr lang="ru-RU" sz="1100" baseline="0">
            <a:solidFill>
              <a:schemeClr val="dk1"/>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312420</xdr:colOff>
      <xdr:row>5</xdr:row>
      <xdr:rowOff>91440</xdr:rowOff>
    </xdr:from>
    <xdr:to>
      <xdr:col>22</xdr:col>
      <xdr:colOff>297180</xdr:colOff>
      <xdr:row>8</xdr:row>
      <xdr:rowOff>15240</xdr:rowOff>
    </xdr:to>
    <xdr:sp macro="" textlink="">
      <xdr:nvSpPr>
        <xdr:cNvPr id="2" name="Arrow: Right 1">
          <a:extLst>
            <a:ext uri="{FF2B5EF4-FFF2-40B4-BE49-F238E27FC236}">
              <a16:creationId xmlns:a16="http://schemas.microsoft.com/office/drawing/2014/main" id="{00000000-0008-0000-0900-000002000000}"/>
            </a:ext>
          </a:extLst>
        </xdr:cNvPr>
        <xdr:cNvSpPr/>
      </xdr:nvSpPr>
      <xdr:spPr>
        <a:xfrm>
          <a:off x="12824460" y="1005840"/>
          <a:ext cx="594360" cy="4724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20</xdr:col>
      <xdr:colOff>175260</xdr:colOff>
      <xdr:row>113</xdr:row>
      <xdr:rowOff>45720</xdr:rowOff>
    </xdr:from>
    <xdr:to>
      <xdr:col>22</xdr:col>
      <xdr:colOff>121920</xdr:colOff>
      <xdr:row>115</xdr:row>
      <xdr:rowOff>175260</xdr:rowOff>
    </xdr:to>
    <xdr:sp macro="" textlink="">
      <xdr:nvSpPr>
        <xdr:cNvPr id="3" name="Arrow: Right 2">
          <a:extLst>
            <a:ext uri="{FF2B5EF4-FFF2-40B4-BE49-F238E27FC236}">
              <a16:creationId xmlns:a16="http://schemas.microsoft.com/office/drawing/2014/main" id="{00000000-0008-0000-0900-000003000000}"/>
            </a:ext>
          </a:extLst>
        </xdr:cNvPr>
        <xdr:cNvSpPr/>
      </xdr:nvSpPr>
      <xdr:spPr>
        <a:xfrm>
          <a:off x="12077700" y="20894040"/>
          <a:ext cx="1165860" cy="495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312420</xdr:colOff>
      <xdr:row>5</xdr:row>
      <xdr:rowOff>91440</xdr:rowOff>
    </xdr:from>
    <xdr:to>
      <xdr:col>22</xdr:col>
      <xdr:colOff>297180</xdr:colOff>
      <xdr:row>8</xdr:row>
      <xdr:rowOff>15240</xdr:rowOff>
    </xdr:to>
    <xdr:sp macro="" textlink="">
      <xdr:nvSpPr>
        <xdr:cNvPr id="2" name="Arrow: Right 1">
          <a:extLst>
            <a:ext uri="{FF2B5EF4-FFF2-40B4-BE49-F238E27FC236}">
              <a16:creationId xmlns:a16="http://schemas.microsoft.com/office/drawing/2014/main" id="{00000000-0008-0000-0A00-000002000000}"/>
            </a:ext>
          </a:extLst>
        </xdr:cNvPr>
        <xdr:cNvSpPr/>
      </xdr:nvSpPr>
      <xdr:spPr>
        <a:xfrm>
          <a:off x="13792200" y="1082040"/>
          <a:ext cx="594360" cy="5181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20</xdr:col>
      <xdr:colOff>175260</xdr:colOff>
      <xdr:row>114</xdr:row>
      <xdr:rowOff>45720</xdr:rowOff>
    </xdr:from>
    <xdr:to>
      <xdr:col>22</xdr:col>
      <xdr:colOff>121920</xdr:colOff>
      <xdr:row>116</xdr:row>
      <xdr:rowOff>175260</xdr:rowOff>
    </xdr:to>
    <xdr:sp macro="" textlink="">
      <xdr:nvSpPr>
        <xdr:cNvPr id="3" name="Arrow: Right 2">
          <a:extLst>
            <a:ext uri="{FF2B5EF4-FFF2-40B4-BE49-F238E27FC236}">
              <a16:creationId xmlns:a16="http://schemas.microsoft.com/office/drawing/2014/main" id="{00000000-0008-0000-0A00-000003000000}"/>
            </a:ext>
          </a:extLst>
        </xdr:cNvPr>
        <xdr:cNvSpPr/>
      </xdr:nvSpPr>
      <xdr:spPr>
        <a:xfrm>
          <a:off x="13045440" y="13914120"/>
          <a:ext cx="1165860" cy="5257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13</xdr:col>
      <xdr:colOff>484876</xdr:colOff>
      <xdr:row>43</xdr:row>
      <xdr:rowOff>42849</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219200" y="182880"/>
          <a:ext cx="7190476" cy="77238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365760</xdr:colOff>
      <xdr:row>176</xdr:row>
      <xdr:rowOff>15240</xdr:rowOff>
    </xdr:from>
    <xdr:to>
      <xdr:col>21</xdr:col>
      <xdr:colOff>510540</xdr:colOff>
      <xdr:row>179</xdr:row>
      <xdr:rowOff>38100</xdr:rowOff>
    </xdr:to>
    <xdr:sp macro="" textlink="">
      <xdr:nvSpPr>
        <xdr:cNvPr id="2" name="Arrow: Right 1">
          <a:extLst>
            <a:ext uri="{FF2B5EF4-FFF2-40B4-BE49-F238E27FC236}">
              <a16:creationId xmlns:a16="http://schemas.microsoft.com/office/drawing/2014/main" id="{00000000-0008-0000-0100-000002000000}"/>
            </a:ext>
          </a:extLst>
        </xdr:cNvPr>
        <xdr:cNvSpPr/>
      </xdr:nvSpPr>
      <xdr:spPr>
        <a:xfrm>
          <a:off x="13110210" y="20088225"/>
          <a:ext cx="7543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r-HR" sz="1100"/>
            <a:t>TJ</a:t>
          </a:r>
        </a:p>
      </xdr:txBody>
    </xdr:sp>
    <xdr:clientData/>
  </xdr:twoCellAnchor>
  <xdr:twoCellAnchor>
    <xdr:from>
      <xdr:col>6</xdr:col>
      <xdr:colOff>45726</xdr:colOff>
      <xdr:row>215</xdr:row>
      <xdr:rowOff>91440</xdr:rowOff>
    </xdr:from>
    <xdr:to>
      <xdr:col>11</xdr:col>
      <xdr:colOff>304800</xdr:colOff>
      <xdr:row>229</xdr:row>
      <xdr:rowOff>60960</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457200</xdr:colOff>
      <xdr:row>215</xdr:row>
      <xdr:rowOff>99060</xdr:rowOff>
    </xdr:from>
    <xdr:to>
      <xdr:col>17</xdr:col>
      <xdr:colOff>251454</xdr:colOff>
      <xdr:row>229</xdr:row>
      <xdr:rowOff>68580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365760</xdr:colOff>
      <xdr:row>176</xdr:row>
      <xdr:rowOff>15240</xdr:rowOff>
    </xdr:from>
    <xdr:to>
      <xdr:col>21</xdr:col>
      <xdr:colOff>510540</xdr:colOff>
      <xdr:row>179</xdr:row>
      <xdr:rowOff>38100</xdr:rowOff>
    </xdr:to>
    <xdr:sp macro="" textlink="">
      <xdr:nvSpPr>
        <xdr:cNvPr id="2" name="Arrow: Right 1">
          <a:extLst>
            <a:ext uri="{FF2B5EF4-FFF2-40B4-BE49-F238E27FC236}">
              <a16:creationId xmlns:a16="http://schemas.microsoft.com/office/drawing/2014/main" id="{00000000-0008-0000-0200-000002000000}"/>
            </a:ext>
          </a:extLst>
        </xdr:cNvPr>
        <xdr:cNvSpPr/>
      </xdr:nvSpPr>
      <xdr:spPr>
        <a:xfrm>
          <a:off x="13571220" y="19453860"/>
          <a:ext cx="7543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r-HR" sz="1100"/>
            <a:t>TJ</a:t>
          </a:r>
        </a:p>
      </xdr:txBody>
    </xdr:sp>
    <xdr:clientData/>
  </xdr:twoCellAnchor>
  <xdr:twoCellAnchor>
    <xdr:from>
      <xdr:col>6</xdr:col>
      <xdr:colOff>91446</xdr:colOff>
      <xdr:row>215</xdr:row>
      <xdr:rowOff>99060</xdr:rowOff>
    </xdr:from>
    <xdr:to>
      <xdr:col>11</xdr:col>
      <xdr:colOff>350520</xdr:colOff>
      <xdr:row>229</xdr:row>
      <xdr:rowOff>68580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457200</xdr:colOff>
      <xdr:row>215</xdr:row>
      <xdr:rowOff>99060</xdr:rowOff>
    </xdr:from>
    <xdr:to>
      <xdr:col>17</xdr:col>
      <xdr:colOff>251454</xdr:colOff>
      <xdr:row>229</xdr:row>
      <xdr:rowOff>68580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365760</xdr:colOff>
      <xdr:row>176</xdr:row>
      <xdr:rowOff>15240</xdr:rowOff>
    </xdr:from>
    <xdr:to>
      <xdr:col>21</xdr:col>
      <xdr:colOff>510540</xdr:colOff>
      <xdr:row>179</xdr:row>
      <xdr:rowOff>38100</xdr:rowOff>
    </xdr:to>
    <xdr:sp macro="" textlink="">
      <xdr:nvSpPr>
        <xdr:cNvPr id="5" name="Arrow: Right 1">
          <a:extLst>
            <a:ext uri="{FF2B5EF4-FFF2-40B4-BE49-F238E27FC236}">
              <a16:creationId xmlns:a16="http://schemas.microsoft.com/office/drawing/2014/main" id="{00000000-0008-0000-0100-000002000000}"/>
            </a:ext>
          </a:extLst>
        </xdr:cNvPr>
        <xdr:cNvSpPr/>
      </xdr:nvSpPr>
      <xdr:spPr>
        <a:xfrm>
          <a:off x="13405485" y="20088225"/>
          <a:ext cx="7543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r-HR" sz="1100"/>
            <a:t>TJ</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365760</xdr:colOff>
      <xdr:row>176</xdr:row>
      <xdr:rowOff>15240</xdr:rowOff>
    </xdr:from>
    <xdr:to>
      <xdr:col>21</xdr:col>
      <xdr:colOff>510540</xdr:colOff>
      <xdr:row>179</xdr:row>
      <xdr:rowOff>38100</xdr:rowOff>
    </xdr:to>
    <xdr:sp macro="" textlink="">
      <xdr:nvSpPr>
        <xdr:cNvPr id="2" name="Arrow: Right 1">
          <a:extLst>
            <a:ext uri="{FF2B5EF4-FFF2-40B4-BE49-F238E27FC236}">
              <a16:creationId xmlns:a16="http://schemas.microsoft.com/office/drawing/2014/main" id="{00000000-0008-0000-0300-000002000000}"/>
            </a:ext>
          </a:extLst>
        </xdr:cNvPr>
        <xdr:cNvSpPr/>
      </xdr:nvSpPr>
      <xdr:spPr>
        <a:xfrm>
          <a:off x="13601700" y="19453860"/>
          <a:ext cx="7543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r-HR" sz="1100"/>
            <a:t>TJ</a:t>
          </a:r>
        </a:p>
      </xdr:txBody>
    </xdr:sp>
    <xdr:clientData/>
  </xdr:twoCellAnchor>
  <xdr:twoCellAnchor>
    <xdr:from>
      <xdr:col>6</xdr:col>
      <xdr:colOff>91446</xdr:colOff>
      <xdr:row>215</xdr:row>
      <xdr:rowOff>99060</xdr:rowOff>
    </xdr:from>
    <xdr:to>
      <xdr:col>11</xdr:col>
      <xdr:colOff>350520</xdr:colOff>
      <xdr:row>229</xdr:row>
      <xdr:rowOff>68580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457200</xdr:colOff>
      <xdr:row>215</xdr:row>
      <xdr:rowOff>99060</xdr:rowOff>
    </xdr:from>
    <xdr:to>
      <xdr:col>17</xdr:col>
      <xdr:colOff>251454</xdr:colOff>
      <xdr:row>229</xdr:row>
      <xdr:rowOff>68580</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365760</xdr:colOff>
      <xdr:row>176</xdr:row>
      <xdr:rowOff>15240</xdr:rowOff>
    </xdr:from>
    <xdr:to>
      <xdr:col>21</xdr:col>
      <xdr:colOff>510540</xdr:colOff>
      <xdr:row>179</xdr:row>
      <xdr:rowOff>38100</xdr:rowOff>
    </xdr:to>
    <xdr:sp macro="" textlink="">
      <xdr:nvSpPr>
        <xdr:cNvPr id="5" name="Arrow: Right 1">
          <a:extLst>
            <a:ext uri="{FF2B5EF4-FFF2-40B4-BE49-F238E27FC236}">
              <a16:creationId xmlns:a16="http://schemas.microsoft.com/office/drawing/2014/main" id="{00000000-0008-0000-0200-000002000000}"/>
            </a:ext>
          </a:extLst>
        </xdr:cNvPr>
        <xdr:cNvSpPr/>
      </xdr:nvSpPr>
      <xdr:spPr>
        <a:xfrm>
          <a:off x="13272135" y="20088225"/>
          <a:ext cx="7543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r-HR" sz="1100"/>
            <a:t>TJ</a:t>
          </a:r>
        </a:p>
      </xdr:txBody>
    </xdr:sp>
    <xdr:clientData/>
  </xdr:twoCellAnchor>
  <xdr:twoCellAnchor>
    <xdr:from>
      <xdr:col>20</xdr:col>
      <xdr:colOff>365760</xdr:colOff>
      <xdr:row>176</xdr:row>
      <xdr:rowOff>15240</xdr:rowOff>
    </xdr:from>
    <xdr:to>
      <xdr:col>21</xdr:col>
      <xdr:colOff>510540</xdr:colOff>
      <xdr:row>179</xdr:row>
      <xdr:rowOff>38100</xdr:rowOff>
    </xdr:to>
    <xdr:sp macro="" textlink="">
      <xdr:nvSpPr>
        <xdr:cNvPr id="6" name="Arrow: Right 1">
          <a:extLst>
            <a:ext uri="{FF2B5EF4-FFF2-40B4-BE49-F238E27FC236}">
              <a16:creationId xmlns:a16="http://schemas.microsoft.com/office/drawing/2014/main" id="{00000000-0008-0000-0100-000002000000}"/>
            </a:ext>
          </a:extLst>
        </xdr:cNvPr>
        <xdr:cNvSpPr/>
      </xdr:nvSpPr>
      <xdr:spPr>
        <a:xfrm>
          <a:off x="13272135" y="20088225"/>
          <a:ext cx="7543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r-HR" sz="1100"/>
            <a:t>TJ</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99060</xdr:colOff>
      <xdr:row>0</xdr:row>
      <xdr:rowOff>83820</xdr:rowOff>
    </xdr:from>
    <xdr:to>
      <xdr:col>16</xdr:col>
      <xdr:colOff>498992</xdr:colOff>
      <xdr:row>3</xdr:row>
      <xdr:rowOff>64579</xdr:rowOff>
    </xdr:to>
    <xdr:sp macro="" textlink="">
      <xdr:nvSpPr>
        <xdr:cNvPr id="2" name="TextBox 3">
          <a:extLst>
            <a:ext uri="{FF2B5EF4-FFF2-40B4-BE49-F238E27FC236}">
              <a16:creationId xmlns:a16="http://schemas.microsoft.com/office/drawing/2014/main" id="{00000000-0008-0000-0400-000002000000}"/>
            </a:ext>
          </a:extLst>
        </xdr:cNvPr>
        <xdr:cNvSpPr txBox="1"/>
      </xdr:nvSpPr>
      <xdr:spPr>
        <a:xfrm>
          <a:off x="5223269" y="83820"/>
          <a:ext cx="7851134" cy="65594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ru-RU" b="1" u="sng">
              <a:solidFill>
                <a:srgbClr val="00B050"/>
              </a:solidFill>
            </a:rPr>
            <a:t>пкм= мкм </a:t>
          </a:r>
          <a:r>
            <a:rPr lang="sr-Latn-RS" b="1" u="sng">
              <a:solidFill>
                <a:srgbClr val="00B050"/>
              </a:solidFill>
            </a:rPr>
            <a:t>x </a:t>
          </a:r>
          <a:r>
            <a:rPr lang="ru-RU" b="1" u="sng">
              <a:solidFill>
                <a:srgbClr val="00B050"/>
              </a:solidFill>
            </a:rPr>
            <a:t>заполняемость = транспортный парк </a:t>
          </a:r>
          <a:r>
            <a:rPr lang="sr-Latn-RS" b="1" u="sng">
              <a:solidFill>
                <a:srgbClr val="00B050"/>
              </a:solidFill>
            </a:rPr>
            <a:t>x </a:t>
          </a:r>
          <a:r>
            <a:rPr lang="ru-RU" b="1" u="sng">
              <a:solidFill>
                <a:srgbClr val="00B050"/>
              </a:solidFill>
            </a:rPr>
            <a:t>средний пробег </a:t>
          </a:r>
          <a:r>
            <a:rPr lang="sr-Latn-RS" b="1" u="sng">
              <a:solidFill>
                <a:srgbClr val="00B050"/>
              </a:solidFill>
            </a:rPr>
            <a:t>x </a:t>
          </a:r>
          <a:r>
            <a:rPr lang="ru-RU" b="1" u="sng">
              <a:solidFill>
                <a:srgbClr val="00B050"/>
              </a:solidFill>
            </a:rPr>
            <a:t>средняя заполняемость</a:t>
          </a:r>
          <a:endParaRPr lang="sr-Latn-RS" b="1" u="sng">
            <a:solidFill>
              <a:srgbClr val="00B05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365760</xdr:colOff>
      <xdr:row>176</xdr:row>
      <xdr:rowOff>15240</xdr:rowOff>
    </xdr:from>
    <xdr:to>
      <xdr:col>21</xdr:col>
      <xdr:colOff>510540</xdr:colOff>
      <xdr:row>179</xdr:row>
      <xdr:rowOff>38100</xdr:rowOff>
    </xdr:to>
    <xdr:sp macro="" textlink="">
      <xdr:nvSpPr>
        <xdr:cNvPr id="3" name="Arrow: Right 2">
          <a:extLst>
            <a:ext uri="{FF2B5EF4-FFF2-40B4-BE49-F238E27FC236}">
              <a16:creationId xmlns:a16="http://schemas.microsoft.com/office/drawing/2014/main" id="{00000000-0008-0000-0600-000003000000}"/>
            </a:ext>
          </a:extLst>
        </xdr:cNvPr>
        <xdr:cNvSpPr/>
      </xdr:nvSpPr>
      <xdr:spPr>
        <a:xfrm>
          <a:off x="13235940" y="22204680"/>
          <a:ext cx="754380" cy="6172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r-HR" sz="1100"/>
            <a:t>TJ</a:t>
          </a:r>
        </a:p>
      </xdr:txBody>
    </xdr:sp>
    <xdr:clientData/>
  </xdr:twoCellAnchor>
  <xdr:twoCellAnchor>
    <xdr:from>
      <xdr:col>20</xdr:col>
      <xdr:colOff>365760</xdr:colOff>
      <xdr:row>176</xdr:row>
      <xdr:rowOff>15240</xdr:rowOff>
    </xdr:from>
    <xdr:to>
      <xdr:col>21</xdr:col>
      <xdr:colOff>510540</xdr:colOff>
      <xdr:row>179</xdr:row>
      <xdr:rowOff>38100</xdr:rowOff>
    </xdr:to>
    <xdr:sp macro="" textlink="">
      <xdr:nvSpPr>
        <xdr:cNvPr id="4" name="Arrow: Right 1">
          <a:extLst>
            <a:ext uri="{FF2B5EF4-FFF2-40B4-BE49-F238E27FC236}">
              <a16:creationId xmlns:a16="http://schemas.microsoft.com/office/drawing/2014/main" id="{00000000-0008-0000-0300-000002000000}"/>
            </a:ext>
          </a:extLst>
        </xdr:cNvPr>
        <xdr:cNvSpPr/>
      </xdr:nvSpPr>
      <xdr:spPr>
        <a:xfrm>
          <a:off x="13272135" y="20088225"/>
          <a:ext cx="7543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r-HR" sz="1100"/>
            <a:t>TJ</a:t>
          </a:r>
        </a:p>
      </xdr:txBody>
    </xdr:sp>
    <xdr:clientData/>
  </xdr:twoCellAnchor>
  <xdr:twoCellAnchor>
    <xdr:from>
      <xdr:col>20</xdr:col>
      <xdr:colOff>365760</xdr:colOff>
      <xdr:row>176</xdr:row>
      <xdr:rowOff>15240</xdr:rowOff>
    </xdr:from>
    <xdr:to>
      <xdr:col>21</xdr:col>
      <xdr:colOff>510540</xdr:colOff>
      <xdr:row>179</xdr:row>
      <xdr:rowOff>38100</xdr:rowOff>
    </xdr:to>
    <xdr:sp macro="" textlink="">
      <xdr:nvSpPr>
        <xdr:cNvPr id="5" name="Arrow: Right 1">
          <a:extLst>
            <a:ext uri="{FF2B5EF4-FFF2-40B4-BE49-F238E27FC236}">
              <a16:creationId xmlns:a16="http://schemas.microsoft.com/office/drawing/2014/main" id="{00000000-0008-0000-0200-000002000000}"/>
            </a:ext>
          </a:extLst>
        </xdr:cNvPr>
        <xdr:cNvSpPr/>
      </xdr:nvSpPr>
      <xdr:spPr>
        <a:xfrm>
          <a:off x="13272135" y="20088225"/>
          <a:ext cx="7543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r-HR" sz="1100"/>
            <a:t>TJ</a:t>
          </a:r>
        </a:p>
      </xdr:txBody>
    </xdr:sp>
    <xdr:clientData/>
  </xdr:twoCellAnchor>
  <xdr:twoCellAnchor>
    <xdr:from>
      <xdr:col>20</xdr:col>
      <xdr:colOff>365760</xdr:colOff>
      <xdr:row>176</xdr:row>
      <xdr:rowOff>15240</xdr:rowOff>
    </xdr:from>
    <xdr:to>
      <xdr:col>21</xdr:col>
      <xdr:colOff>510540</xdr:colOff>
      <xdr:row>179</xdr:row>
      <xdr:rowOff>38100</xdr:rowOff>
    </xdr:to>
    <xdr:sp macro="" textlink="">
      <xdr:nvSpPr>
        <xdr:cNvPr id="6" name="Arrow: Right 1">
          <a:extLst>
            <a:ext uri="{FF2B5EF4-FFF2-40B4-BE49-F238E27FC236}">
              <a16:creationId xmlns:a16="http://schemas.microsoft.com/office/drawing/2014/main" id="{00000000-0008-0000-0100-000002000000}"/>
            </a:ext>
          </a:extLst>
        </xdr:cNvPr>
        <xdr:cNvSpPr/>
      </xdr:nvSpPr>
      <xdr:spPr>
        <a:xfrm>
          <a:off x="13272135" y="20088225"/>
          <a:ext cx="7543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r-HR" sz="1100"/>
            <a:t>TJ</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131</xdr:row>
          <xdr:rowOff>114300</xdr:rowOff>
        </xdr:from>
        <xdr:to>
          <xdr:col>0</xdr:col>
          <xdr:colOff>228600</xdr:colOff>
          <xdr:row>132</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600-000001040000}"/>
                </a:ext>
              </a:extLst>
            </xdr:cNvPr>
            <xdr:cNvSpPr/>
          </xdr:nvSpPr>
          <xdr:spPr bwMode="auto">
            <a:xfrm>
              <a:off x="0" y="0"/>
              <a:ext cx="0" cy="0"/>
            </a:xfrm>
            <a:prstGeom prst="rect">
              <a:avLst/>
            </a:prstGeom>
            <a:noFill/>
            <a:ln>
              <a:noFill/>
            </a:ln>
            <a:extLst>
              <a:ext uri="{909E8E84-426E-40DD-AFC4-6F175D3DCCD1}">
                <a14:hiddenFill>
                  <a:solidFill>
                    <a:srgbClr val="FFCC00" mc:Ignorable="a14" a14:legacySpreadsheetColorIndex="5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13</xdr:row>
          <xdr:rowOff>28575</xdr:rowOff>
        </xdr:from>
        <xdr:to>
          <xdr:col>1</xdr:col>
          <xdr:colOff>657225</xdr:colOff>
          <xdr:row>14</xdr:row>
          <xdr:rowOff>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600-000002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Expand/hide</a:t>
              </a:r>
            </a:p>
            <a:p>
              <a:pPr algn="ctr" rtl="0">
                <a:defRPr sz="1000"/>
              </a:pPr>
              <a:endParaRPr lang="en-US" sz="8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xdr:row>
          <xdr:rowOff>9525</xdr:rowOff>
        </xdr:from>
        <xdr:to>
          <xdr:col>1</xdr:col>
          <xdr:colOff>657225</xdr:colOff>
          <xdr:row>10</xdr:row>
          <xdr:rowOff>0</xdr:rowOff>
        </xdr:to>
        <xdr:sp macro="" textlink="">
          <xdr:nvSpPr>
            <xdr:cNvPr id="1027" name="Expand" hidden="1">
              <a:extLst>
                <a:ext uri="{63B3BB69-23CF-44E3-9099-C40C66FF867C}">
                  <a14:compatExt spid="_x0000_s1027"/>
                </a:ext>
                <a:ext uri="{FF2B5EF4-FFF2-40B4-BE49-F238E27FC236}">
                  <a16:creationId xmlns:a16="http://schemas.microsoft.com/office/drawing/2014/main" id="{00000000-0008-0000-0600-000003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Expand/hide</a:t>
              </a:r>
            </a:p>
            <a:p>
              <a:pPr algn="ctr" rtl="0">
                <a:defRPr sz="1000"/>
              </a:pPr>
              <a:endParaRPr lang="en-US" sz="8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86</xdr:row>
          <xdr:rowOff>9525</xdr:rowOff>
        </xdr:from>
        <xdr:to>
          <xdr:col>1</xdr:col>
          <xdr:colOff>657225</xdr:colOff>
          <xdr:row>87</xdr:row>
          <xdr:rowOff>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600-000004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Expand/hide</a:t>
              </a:r>
            </a:p>
            <a:p>
              <a:pPr algn="ctr" rtl="0">
                <a:defRPr sz="1000"/>
              </a:pPr>
              <a:endParaRPr lang="en-US" sz="8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87</xdr:row>
          <xdr:rowOff>0</xdr:rowOff>
        </xdr:from>
        <xdr:to>
          <xdr:col>1</xdr:col>
          <xdr:colOff>657225</xdr:colOff>
          <xdr:row>91</xdr:row>
          <xdr:rowOff>0</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600-000005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Expand/hide</a:t>
              </a:r>
            </a:p>
            <a:p>
              <a:pPr algn="ctr" rtl="0">
                <a:defRPr sz="1000"/>
              </a:pPr>
              <a:endParaRPr lang="en-US" sz="8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194</xdr:row>
          <xdr:rowOff>9525</xdr:rowOff>
        </xdr:from>
        <xdr:to>
          <xdr:col>1</xdr:col>
          <xdr:colOff>657225</xdr:colOff>
          <xdr:row>195</xdr:row>
          <xdr:rowOff>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600-000006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Expand/hide</a:t>
              </a:r>
            </a:p>
            <a:p>
              <a:pPr algn="ctr" rtl="0">
                <a:defRPr sz="1000"/>
              </a:pPr>
              <a:endParaRPr lang="en-US"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189</xdr:row>
          <xdr:rowOff>9525</xdr:rowOff>
        </xdr:from>
        <xdr:to>
          <xdr:col>1</xdr:col>
          <xdr:colOff>657225</xdr:colOff>
          <xdr:row>190</xdr:row>
          <xdr:rowOff>0</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600-000007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Expand/hide</a:t>
              </a:r>
            </a:p>
            <a:p>
              <a:pPr algn="ctr" rtl="0">
                <a:defRPr sz="1000"/>
              </a:pPr>
              <a:endParaRPr lang="en-US" sz="8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201</xdr:row>
          <xdr:rowOff>9525</xdr:rowOff>
        </xdr:from>
        <xdr:to>
          <xdr:col>1</xdr:col>
          <xdr:colOff>657225</xdr:colOff>
          <xdr:row>201</xdr:row>
          <xdr:rowOff>161925</xdr:rowOff>
        </xdr:to>
        <xdr:sp macro="" textlink="">
          <xdr:nvSpPr>
            <xdr:cNvPr id="1032" name="Button 8" hidden="1">
              <a:extLst>
                <a:ext uri="{63B3BB69-23CF-44E3-9099-C40C66FF867C}">
                  <a14:compatExt spid="_x0000_s1032"/>
                </a:ext>
                <a:ext uri="{FF2B5EF4-FFF2-40B4-BE49-F238E27FC236}">
                  <a16:creationId xmlns:a16="http://schemas.microsoft.com/office/drawing/2014/main" id="{00000000-0008-0000-0600-000008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Expand/hide</a:t>
              </a:r>
            </a:p>
            <a:p>
              <a:pPr algn="ctr" rtl="0">
                <a:defRPr sz="1000"/>
              </a:pPr>
              <a:endParaRPr lang="en-US" sz="10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201</xdr:row>
          <xdr:rowOff>9525</xdr:rowOff>
        </xdr:from>
        <xdr:to>
          <xdr:col>1</xdr:col>
          <xdr:colOff>657225</xdr:colOff>
          <xdr:row>201</xdr:row>
          <xdr:rowOff>161925</xdr:rowOff>
        </xdr:to>
        <xdr:sp macro="" textlink="">
          <xdr:nvSpPr>
            <xdr:cNvPr id="1033" name="Button 9" hidden="1">
              <a:extLst>
                <a:ext uri="{63B3BB69-23CF-44E3-9099-C40C66FF867C}">
                  <a14:compatExt spid="_x0000_s1033"/>
                </a:ext>
                <a:ext uri="{FF2B5EF4-FFF2-40B4-BE49-F238E27FC236}">
                  <a16:creationId xmlns:a16="http://schemas.microsoft.com/office/drawing/2014/main" id="{00000000-0008-0000-0600-000009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Expand/hide</a:t>
              </a:r>
            </a:p>
            <a:p>
              <a:pPr algn="ctr" rtl="0">
                <a:defRPr sz="1000"/>
              </a:pPr>
              <a:endParaRPr lang="en-US" sz="8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194</xdr:row>
          <xdr:rowOff>9525</xdr:rowOff>
        </xdr:from>
        <xdr:to>
          <xdr:col>1</xdr:col>
          <xdr:colOff>657225</xdr:colOff>
          <xdr:row>195</xdr:row>
          <xdr:rowOff>0</xdr:rowOff>
        </xdr:to>
        <xdr:sp macro="" textlink="">
          <xdr:nvSpPr>
            <xdr:cNvPr id="1034" name="Button 10" hidden="1">
              <a:extLst>
                <a:ext uri="{63B3BB69-23CF-44E3-9099-C40C66FF867C}">
                  <a14:compatExt spid="_x0000_s1034"/>
                </a:ext>
                <a:ext uri="{FF2B5EF4-FFF2-40B4-BE49-F238E27FC236}">
                  <a16:creationId xmlns:a16="http://schemas.microsoft.com/office/drawing/2014/main" id="{00000000-0008-0000-0600-00000A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Expand/hide</a:t>
              </a:r>
            </a:p>
            <a:p>
              <a:pPr algn="ctr" rtl="0">
                <a:defRPr sz="1000"/>
              </a:pPr>
              <a:endParaRPr lang="en-US" sz="8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86</xdr:row>
          <xdr:rowOff>9525</xdr:rowOff>
        </xdr:from>
        <xdr:to>
          <xdr:col>1</xdr:col>
          <xdr:colOff>657225</xdr:colOff>
          <xdr:row>87</xdr:row>
          <xdr:rowOff>0</xdr:rowOff>
        </xdr:to>
        <xdr:sp macro="" textlink="">
          <xdr:nvSpPr>
            <xdr:cNvPr id="1035" name="Button 11" hidden="1">
              <a:extLst>
                <a:ext uri="{63B3BB69-23CF-44E3-9099-C40C66FF867C}">
                  <a14:compatExt spid="_x0000_s1035"/>
                </a:ext>
                <a:ext uri="{FF2B5EF4-FFF2-40B4-BE49-F238E27FC236}">
                  <a16:creationId xmlns:a16="http://schemas.microsoft.com/office/drawing/2014/main" id="{00000000-0008-0000-0600-00000B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Expand/hide</a:t>
              </a:r>
            </a:p>
            <a:p>
              <a:pPr algn="ctr" rtl="0">
                <a:defRPr sz="1000"/>
              </a:pPr>
              <a:endParaRPr lang="en-US" sz="800" b="0" i="0" u="none" strike="noStrike" baseline="0">
                <a:solidFill>
                  <a:srgbClr val="000000"/>
                </a:solidFill>
                <a:latin typeface="Arial"/>
                <a:cs typeface="Arial"/>
              </a:endParaRP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23</xdr:col>
      <xdr:colOff>0</xdr:colOff>
      <xdr:row>57</xdr:row>
      <xdr:rowOff>66675</xdr:rowOff>
    </xdr:from>
    <xdr:to>
      <xdr:col>28</xdr:col>
      <xdr:colOff>218599</xdr:colOff>
      <xdr:row>61</xdr:row>
      <xdr:rowOff>52085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4344650" y="11991975"/>
          <a:ext cx="3504724" cy="82361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18</xdr:col>
      <xdr:colOff>95250</xdr:colOff>
      <xdr:row>16</xdr:row>
      <xdr:rowOff>28575</xdr:rowOff>
    </xdr:from>
    <xdr:to>
      <xdr:col>20</xdr:col>
      <xdr:colOff>514350</xdr:colOff>
      <xdr:row>20</xdr:row>
      <xdr:rowOff>123825</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a:off x="11191875" y="2705100"/>
          <a:ext cx="1638300" cy="885825"/>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104775</xdr:colOff>
      <xdr:row>20</xdr:row>
      <xdr:rowOff>152400</xdr:rowOff>
    </xdr:from>
    <xdr:to>
      <xdr:col>20</xdr:col>
      <xdr:colOff>523875</xdr:colOff>
      <xdr:row>28</xdr:row>
      <xdr:rowOff>152400</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flipV="1">
          <a:off x="11201400" y="3619500"/>
          <a:ext cx="1638300" cy="1533525"/>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152400</xdr:colOff>
      <xdr:row>20</xdr:row>
      <xdr:rowOff>22167</xdr:rowOff>
    </xdr:from>
    <xdr:ext cx="2019300" cy="327141"/>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10620375" y="3717867"/>
          <a:ext cx="2019300" cy="3271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lang="hr-HR" sz="1500">
              <a:solidFill>
                <a:srgbClr val="FF0000"/>
              </a:solidFill>
            </a:rPr>
            <a:t>MUST BE EQUAL!!!!</a:t>
          </a:r>
          <a:endParaRPr lang="en-US" sz="1500">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DICATORS/QUESTIONNAIRES/submitted%20by%20countries/CANADA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perc-my.sharepoint.com/personal/gelindon_aperc_or_jp/Documents/Documents/0-ESTO/EE%20Indicators/Economy%20template_orig/Submissions/2021/CANAD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perc-my.sharepoint.com/personal/gelindon_aperc_or_jp/Documents/Documents/0-ESTO/EE%20Indicators/Economy%20template_orig/EBT/00AP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MACRO ECONOMIC DATA"/>
      <sheetName val="COMMODITIES"/>
      <sheetName val="INDUSTRY"/>
      <sheetName val="SERVICES"/>
      <sheetName val="RESIDENTIAL"/>
      <sheetName val="TRANSPORT"/>
      <sheetName val="ELECTRICITY GENERATION"/>
      <sheetName val="BASIC INDICATORS"/>
      <sheetName val="USER REMARKS"/>
      <sheetName val="DATA COVERAGE"/>
      <sheetName val="GRAPHS"/>
      <sheetName val="MULTILINE GRAPHS"/>
      <sheetName val="CHECKS"/>
      <sheetName val="indicators data"/>
      <sheetName val="CANADA_NEW"/>
    </sheetNames>
    <sheetDataSet>
      <sheetData sheetId="0"/>
      <sheetData sheetId="1">
        <row r="133">
          <cell r="D133">
            <v>2013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MACRO ECONOMIC DATA"/>
      <sheetName val="COMMODITIES"/>
      <sheetName val="INDUSTRY"/>
      <sheetName val="SERVICES"/>
      <sheetName val="RESIDENTIAL"/>
      <sheetName val="TRANSPORT"/>
      <sheetName val="ELECTRICITY GENERATION"/>
      <sheetName val="BASIC INDICATORS"/>
      <sheetName val="USER REMARKS"/>
      <sheetName val="DATA COVERAGE"/>
      <sheetName val="GRAPHS"/>
      <sheetName val="MULTILINE GRAPHS"/>
      <sheetName val="CHECKS"/>
      <sheetName val="indicators data"/>
    </sheetNames>
    <sheetDataSet>
      <sheetData sheetId="0"/>
      <sheetData sheetId="1">
        <row r="4">
          <cell r="E4">
            <v>27.690999999999999</v>
          </cell>
        </row>
        <row r="144">
          <cell r="D144">
            <v>2019</v>
          </cell>
        </row>
      </sheetData>
      <sheetData sheetId="2"/>
      <sheetData sheetId="3">
        <row r="12">
          <cell r="E12">
            <v>196.9434</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AUS"/>
      <sheetName val="02BD"/>
      <sheetName val="03CDA"/>
      <sheetName val="04CHL"/>
      <sheetName val="05PRC"/>
      <sheetName val="06HKC"/>
      <sheetName val="07INA"/>
      <sheetName val="08JPN"/>
      <sheetName val="09ROK"/>
      <sheetName val="10MAS"/>
      <sheetName val="11MEX"/>
      <sheetName val="12NZ"/>
      <sheetName val="13PNG"/>
      <sheetName val="14PE"/>
      <sheetName val="15PHL"/>
      <sheetName val="16RUS"/>
      <sheetName val="17SGP"/>
      <sheetName val="18CT"/>
      <sheetName val="19THA"/>
      <sheetName val="20USA"/>
      <sheetName val="21VN"/>
      <sheetName val="00APEC"/>
      <sheetName val="22SEA"/>
      <sheetName val="23NEA"/>
      <sheetName val="23bONEA"/>
      <sheetName val="24OAM"/>
      <sheetName val="24bOOAM"/>
      <sheetName val="25OCE"/>
    </sheetNames>
    <sheetDataSet>
      <sheetData sheetId="0" refreshError="1"/>
      <sheetData sheetId="1" refreshError="1"/>
      <sheetData sheetId="2" refreshError="1"/>
      <sheetData sheetId="3" refreshError="1"/>
      <sheetData sheetId="4" refreshError="1"/>
      <sheetData sheetId="5" refreshError="1"/>
      <sheetData sheetId="6" refreshError="1">
        <row r="2">
          <cell r="M2">
            <v>265.51403145730012</v>
          </cell>
        </row>
        <row r="80">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row>
        <row r="83">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row>
        <row r="84">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row>
        <row r="716">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row>
        <row r="719">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row>
        <row r="720">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row>
        <row r="1670">
          <cell r="M1670">
            <v>0</v>
          </cell>
          <cell r="N1670">
            <v>0</v>
          </cell>
          <cell r="O1670">
            <v>0</v>
          </cell>
          <cell r="P1670">
            <v>0</v>
          </cell>
          <cell r="Q1670">
            <v>0</v>
          </cell>
          <cell r="R1670">
            <v>0</v>
          </cell>
          <cell r="S1670">
            <v>0</v>
          </cell>
          <cell r="T1670">
            <v>0</v>
          </cell>
          <cell r="U1670">
            <v>0</v>
          </cell>
          <cell r="V1670">
            <v>0</v>
          </cell>
          <cell r="W1670">
            <v>0</v>
          </cell>
          <cell r="X1670">
            <v>0</v>
          </cell>
          <cell r="Y1670">
            <v>0</v>
          </cell>
          <cell r="Z1670">
            <v>0</v>
          </cell>
          <cell r="AA1670">
            <v>0</v>
          </cell>
          <cell r="AB1670">
            <v>0</v>
          </cell>
          <cell r="AC1670">
            <v>0</v>
          </cell>
          <cell r="AD1670">
            <v>0</v>
          </cell>
          <cell r="AE1670">
            <v>0</v>
          </cell>
          <cell r="AF1670">
            <v>0</v>
          </cell>
          <cell r="AG1670">
            <v>0</v>
          </cell>
          <cell r="AH1670">
            <v>0</v>
          </cell>
          <cell r="AI1670">
            <v>0</v>
          </cell>
          <cell r="AJ1670">
            <v>0</v>
          </cell>
          <cell r="AK1670">
            <v>0</v>
          </cell>
          <cell r="AL1670">
            <v>0</v>
          </cell>
          <cell r="AM1670">
            <v>0</v>
          </cell>
          <cell r="AN1670">
            <v>0</v>
          </cell>
          <cell r="AO1670">
            <v>0</v>
          </cell>
          <cell r="AP1670">
            <v>0</v>
          </cell>
        </row>
        <row r="1673">
          <cell r="M1673">
            <v>0</v>
          </cell>
          <cell r="N1673">
            <v>0</v>
          </cell>
          <cell r="O1673">
            <v>0</v>
          </cell>
          <cell r="P1673">
            <v>0</v>
          </cell>
          <cell r="Q1673">
            <v>0</v>
          </cell>
          <cell r="R1673">
            <v>0</v>
          </cell>
          <cell r="S1673">
            <v>0</v>
          </cell>
          <cell r="T1673">
            <v>0</v>
          </cell>
          <cell r="U1673">
            <v>0</v>
          </cell>
          <cell r="V1673">
            <v>0</v>
          </cell>
          <cell r="W1673">
            <v>0</v>
          </cell>
          <cell r="X1673">
            <v>0</v>
          </cell>
          <cell r="Y1673">
            <v>0</v>
          </cell>
          <cell r="Z1673">
            <v>0</v>
          </cell>
          <cell r="AA1673">
            <v>0</v>
          </cell>
          <cell r="AB1673">
            <v>0</v>
          </cell>
          <cell r="AC1673">
            <v>0</v>
          </cell>
          <cell r="AD1673">
            <v>0</v>
          </cell>
          <cell r="AE1673">
            <v>0</v>
          </cell>
          <cell r="AF1673">
            <v>0</v>
          </cell>
          <cell r="AG1673">
            <v>0</v>
          </cell>
          <cell r="AH1673">
            <v>0</v>
          </cell>
          <cell r="AI1673">
            <v>0</v>
          </cell>
          <cell r="AJ1673">
            <v>0</v>
          </cell>
          <cell r="AK1673">
            <v>0</v>
          </cell>
          <cell r="AL1673">
            <v>0</v>
          </cell>
          <cell r="AM1673">
            <v>0</v>
          </cell>
          <cell r="AN1673">
            <v>0</v>
          </cell>
          <cell r="AO1673">
            <v>0</v>
          </cell>
          <cell r="AP1673">
            <v>0</v>
          </cell>
        </row>
        <row r="1674">
          <cell r="M1674">
            <v>0</v>
          </cell>
          <cell r="N1674">
            <v>0</v>
          </cell>
          <cell r="O1674">
            <v>0</v>
          </cell>
          <cell r="P1674">
            <v>0</v>
          </cell>
          <cell r="Q1674">
            <v>0</v>
          </cell>
          <cell r="R1674">
            <v>0</v>
          </cell>
          <cell r="S1674">
            <v>0</v>
          </cell>
          <cell r="T1674">
            <v>0</v>
          </cell>
          <cell r="U1674">
            <v>0</v>
          </cell>
          <cell r="V1674">
            <v>0</v>
          </cell>
          <cell r="W1674">
            <v>0</v>
          </cell>
          <cell r="X1674">
            <v>0</v>
          </cell>
          <cell r="Y1674">
            <v>0</v>
          </cell>
          <cell r="Z1674">
            <v>0</v>
          </cell>
          <cell r="AA1674">
            <v>0</v>
          </cell>
          <cell r="AB1674">
            <v>0</v>
          </cell>
          <cell r="AC1674">
            <v>0</v>
          </cell>
          <cell r="AD1674">
            <v>0</v>
          </cell>
          <cell r="AE1674">
            <v>0</v>
          </cell>
          <cell r="AF1674">
            <v>0</v>
          </cell>
          <cell r="AG1674">
            <v>0</v>
          </cell>
          <cell r="AH1674">
            <v>0</v>
          </cell>
          <cell r="AI1674">
            <v>0</v>
          </cell>
          <cell r="AJ1674">
            <v>0</v>
          </cell>
          <cell r="AK1674">
            <v>0</v>
          </cell>
          <cell r="AL1674">
            <v>0</v>
          </cell>
          <cell r="AM1674">
            <v>0</v>
          </cell>
          <cell r="AN1674">
            <v>0</v>
          </cell>
          <cell r="AO1674">
            <v>0</v>
          </cell>
          <cell r="AP1674">
            <v>0</v>
          </cell>
        </row>
        <row r="1776">
          <cell r="M1776">
            <v>0</v>
          </cell>
          <cell r="N1776">
            <v>0</v>
          </cell>
          <cell r="O1776">
            <v>0</v>
          </cell>
          <cell r="P1776">
            <v>0</v>
          </cell>
          <cell r="Q1776">
            <v>0</v>
          </cell>
          <cell r="R1776">
            <v>0</v>
          </cell>
          <cell r="S1776">
            <v>0</v>
          </cell>
          <cell r="T1776">
            <v>0</v>
          </cell>
          <cell r="U1776">
            <v>0</v>
          </cell>
          <cell r="V1776">
            <v>0</v>
          </cell>
          <cell r="W1776">
            <v>0</v>
          </cell>
          <cell r="X1776">
            <v>0</v>
          </cell>
          <cell r="Y1776">
            <v>0</v>
          </cell>
          <cell r="Z1776">
            <v>0</v>
          </cell>
          <cell r="AA1776">
            <v>0</v>
          </cell>
          <cell r="AB1776">
            <v>0</v>
          </cell>
          <cell r="AC1776">
            <v>0</v>
          </cell>
          <cell r="AD1776">
            <v>0</v>
          </cell>
          <cell r="AE1776">
            <v>0</v>
          </cell>
          <cell r="AF1776">
            <v>0</v>
          </cell>
          <cell r="AG1776">
            <v>0</v>
          </cell>
          <cell r="AH1776">
            <v>0</v>
          </cell>
          <cell r="AI1776">
            <v>0</v>
          </cell>
          <cell r="AJ1776">
            <v>0</v>
          </cell>
          <cell r="AK1776">
            <v>0</v>
          </cell>
          <cell r="AL1776">
            <v>0</v>
          </cell>
          <cell r="AM1776">
            <v>0</v>
          </cell>
          <cell r="AN1776">
            <v>0</v>
          </cell>
          <cell r="AO1776">
            <v>0</v>
          </cell>
          <cell r="AP1776">
            <v>0</v>
          </cell>
        </row>
        <row r="1779">
          <cell r="M1779">
            <v>0</v>
          </cell>
          <cell r="N1779">
            <v>0</v>
          </cell>
          <cell r="O1779">
            <v>0</v>
          </cell>
          <cell r="P1779">
            <v>0</v>
          </cell>
          <cell r="Q1779">
            <v>0</v>
          </cell>
          <cell r="R1779">
            <v>0</v>
          </cell>
          <cell r="S1779">
            <v>0</v>
          </cell>
          <cell r="T1779">
            <v>0</v>
          </cell>
          <cell r="U1779">
            <v>0</v>
          </cell>
          <cell r="V1779">
            <v>0</v>
          </cell>
          <cell r="W1779">
            <v>0</v>
          </cell>
          <cell r="X1779">
            <v>0</v>
          </cell>
          <cell r="Y1779">
            <v>0</v>
          </cell>
          <cell r="Z1779">
            <v>0</v>
          </cell>
          <cell r="AA1779">
            <v>0</v>
          </cell>
          <cell r="AB1779">
            <v>0</v>
          </cell>
          <cell r="AC1779">
            <v>0</v>
          </cell>
          <cell r="AD1779">
            <v>0</v>
          </cell>
          <cell r="AE1779">
            <v>0</v>
          </cell>
          <cell r="AF1779">
            <v>0</v>
          </cell>
          <cell r="AG1779">
            <v>0</v>
          </cell>
          <cell r="AH1779">
            <v>0</v>
          </cell>
          <cell r="AI1779">
            <v>0</v>
          </cell>
          <cell r="AJ1779">
            <v>0</v>
          </cell>
          <cell r="AK1779">
            <v>0</v>
          </cell>
          <cell r="AL1779">
            <v>0</v>
          </cell>
          <cell r="AM1779">
            <v>0</v>
          </cell>
          <cell r="AN1779">
            <v>0</v>
          </cell>
          <cell r="AO1779">
            <v>0</v>
          </cell>
          <cell r="AP1779">
            <v>0</v>
          </cell>
        </row>
        <row r="1780">
          <cell r="M1780">
            <v>0</v>
          </cell>
          <cell r="N1780">
            <v>0</v>
          </cell>
          <cell r="O1780">
            <v>0</v>
          </cell>
          <cell r="P1780">
            <v>0</v>
          </cell>
          <cell r="Q1780">
            <v>0</v>
          </cell>
          <cell r="R1780">
            <v>0</v>
          </cell>
          <cell r="S1780">
            <v>0</v>
          </cell>
          <cell r="T1780">
            <v>0</v>
          </cell>
          <cell r="U1780">
            <v>0</v>
          </cell>
          <cell r="V1780">
            <v>0</v>
          </cell>
          <cell r="W1780">
            <v>0</v>
          </cell>
          <cell r="X1780">
            <v>0</v>
          </cell>
          <cell r="Y1780">
            <v>0</v>
          </cell>
          <cell r="Z1780">
            <v>0</v>
          </cell>
          <cell r="AA1780">
            <v>0</v>
          </cell>
          <cell r="AB1780">
            <v>0</v>
          </cell>
          <cell r="AC1780">
            <v>0</v>
          </cell>
          <cell r="AD1780">
            <v>0</v>
          </cell>
          <cell r="AE1780">
            <v>0</v>
          </cell>
          <cell r="AF1780">
            <v>0</v>
          </cell>
          <cell r="AG1780">
            <v>0</v>
          </cell>
          <cell r="AH1780">
            <v>0</v>
          </cell>
          <cell r="AI1780">
            <v>0</v>
          </cell>
          <cell r="AJ1780">
            <v>0</v>
          </cell>
          <cell r="AK1780">
            <v>0</v>
          </cell>
          <cell r="AL1780">
            <v>0</v>
          </cell>
          <cell r="AM1780">
            <v>0</v>
          </cell>
          <cell r="AN1780">
            <v>0</v>
          </cell>
          <cell r="AO1780">
            <v>0</v>
          </cell>
          <cell r="AP1780">
            <v>0</v>
          </cell>
        </row>
        <row r="2730">
          <cell r="M2730">
            <v>210.68955830826448</v>
          </cell>
          <cell r="N2730">
            <v>226.28528904850461</v>
          </cell>
          <cell r="O2730">
            <v>238.75736653930244</v>
          </cell>
          <cell r="P2730">
            <v>246.58302017794577</v>
          </cell>
          <cell r="Q2730">
            <v>276.4583749108254</v>
          </cell>
          <cell r="R2730">
            <v>304.57456820094978</v>
          </cell>
          <cell r="S2730">
            <v>334.10211389608185</v>
          </cell>
          <cell r="T2730">
            <v>358.94161133206461</v>
          </cell>
          <cell r="U2730">
            <v>363.60791945507646</v>
          </cell>
          <cell r="V2730">
            <v>381.62800677915533</v>
          </cell>
          <cell r="W2730">
            <v>445.38549047042841</v>
          </cell>
          <cell r="X2730">
            <v>468.02693796471817</v>
          </cell>
          <cell r="Y2730">
            <v>483.18670468792902</v>
          </cell>
          <cell r="Z2730">
            <v>502.63572924568047</v>
          </cell>
          <cell r="AA2730">
            <v>564.91730818642964</v>
          </cell>
          <cell r="AB2730">
            <v>590.60983350746369</v>
          </cell>
          <cell r="AC2730">
            <v>584.89190571969698</v>
          </cell>
          <cell r="AD2730">
            <v>624.00158319934599</v>
          </cell>
          <cell r="AE2730">
            <v>666.9354941092339</v>
          </cell>
          <cell r="AF2730">
            <v>729.85214318043165</v>
          </cell>
          <cell r="AG2730">
            <v>791.6302004797958</v>
          </cell>
          <cell r="AH2730">
            <v>877.40909697596317</v>
          </cell>
          <cell r="AI2730">
            <v>971.04573963317534</v>
          </cell>
          <cell r="AJ2730">
            <v>1012.1716656438314</v>
          </cell>
          <cell r="AK2730">
            <v>1012.1716656438314</v>
          </cell>
          <cell r="AL2730">
            <v>1048.3227636646131</v>
          </cell>
          <cell r="AM2730">
            <v>1092.5845813429808</v>
          </cell>
          <cell r="AN2730">
            <v>1133.2192101839755</v>
          </cell>
          <cell r="AO2730">
            <v>1167.1760811325712</v>
          </cell>
          <cell r="AP2730">
            <v>1206.8201782695244</v>
          </cell>
        </row>
        <row r="2732">
          <cell r="M2732">
            <v>210.68955830826448</v>
          </cell>
          <cell r="N2732">
            <v>226.28528904850461</v>
          </cell>
          <cell r="O2732">
            <v>238.75736653930244</v>
          </cell>
          <cell r="P2732">
            <v>246.58302017794577</v>
          </cell>
          <cell r="Q2732">
            <v>276.4583749108254</v>
          </cell>
          <cell r="R2732">
            <v>304.57456820094978</v>
          </cell>
          <cell r="S2732">
            <v>334.10211389608185</v>
          </cell>
          <cell r="T2732">
            <v>358.94161133206461</v>
          </cell>
          <cell r="U2732">
            <v>363.60791945507646</v>
          </cell>
          <cell r="V2732">
            <v>381.62800677915533</v>
          </cell>
          <cell r="W2732">
            <v>445.38549047042841</v>
          </cell>
          <cell r="X2732">
            <v>468.02693796471817</v>
          </cell>
          <cell r="Y2732">
            <v>483.18670468792902</v>
          </cell>
          <cell r="Z2732">
            <v>502.63572924568047</v>
          </cell>
          <cell r="AA2732">
            <v>564.91730818642964</v>
          </cell>
          <cell r="AB2732">
            <v>590.60983350746369</v>
          </cell>
          <cell r="AC2732">
            <v>584.89190571969698</v>
          </cell>
          <cell r="AD2732">
            <v>624.00158319934599</v>
          </cell>
          <cell r="AE2732">
            <v>666.9354941092339</v>
          </cell>
          <cell r="AF2732">
            <v>729.85214318043165</v>
          </cell>
          <cell r="AG2732">
            <v>791.6302004797958</v>
          </cell>
          <cell r="AH2732">
            <v>877.40909697596317</v>
          </cell>
          <cell r="AI2732">
            <v>971.04573963317534</v>
          </cell>
          <cell r="AJ2732">
            <v>1012.1716656438314</v>
          </cell>
          <cell r="AK2732">
            <v>1012.1716656438314</v>
          </cell>
          <cell r="AL2732">
            <v>1048.3227636646131</v>
          </cell>
          <cell r="AM2732">
            <v>1092.5845813429808</v>
          </cell>
          <cell r="AN2732">
            <v>1133.2192101839755</v>
          </cell>
          <cell r="AO2732">
            <v>1167.1760811325712</v>
          </cell>
          <cell r="AP2732">
            <v>1206.8201782695244</v>
          </cell>
        </row>
        <row r="2734">
          <cell r="M2734">
            <v>0</v>
          </cell>
          <cell r="N2734">
            <v>0</v>
          </cell>
          <cell r="O2734">
            <v>0</v>
          </cell>
          <cell r="P2734">
            <v>0</v>
          </cell>
          <cell r="Q2734">
            <v>0</v>
          </cell>
          <cell r="R2734">
            <v>0</v>
          </cell>
          <cell r="S2734">
            <v>0</v>
          </cell>
          <cell r="T2734">
            <v>0</v>
          </cell>
          <cell r="U2734">
            <v>0</v>
          </cell>
          <cell r="V2734">
            <v>0</v>
          </cell>
          <cell r="W2734">
            <v>0</v>
          </cell>
          <cell r="X2734">
            <v>0</v>
          </cell>
          <cell r="Y2734">
            <v>0</v>
          </cell>
          <cell r="Z2734">
            <v>0</v>
          </cell>
          <cell r="AA2734">
            <v>0</v>
          </cell>
          <cell r="AB2734">
            <v>0</v>
          </cell>
          <cell r="AC2734">
            <v>0</v>
          </cell>
          <cell r="AD2734">
            <v>0</v>
          </cell>
          <cell r="AE2734">
            <v>0</v>
          </cell>
          <cell r="AF2734">
            <v>0</v>
          </cell>
          <cell r="AG2734">
            <v>0</v>
          </cell>
          <cell r="AH2734">
            <v>0</v>
          </cell>
          <cell r="AI2734">
            <v>0</v>
          </cell>
          <cell r="AJ2734">
            <v>0</v>
          </cell>
          <cell r="AK2734">
            <v>0</v>
          </cell>
          <cell r="AL2734">
            <v>0</v>
          </cell>
          <cell r="AM2734">
            <v>0</v>
          </cell>
          <cell r="AN2734">
            <v>0</v>
          </cell>
          <cell r="AO2734">
            <v>0</v>
          </cell>
          <cell r="AP2734">
            <v>0</v>
          </cell>
        </row>
        <row r="2836">
          <cell r="M2836">
            <v>0.30423569517432003</v>
          </cell>
          <cell r="N2836">
            <v>0.3017294205912</v>
          </cell>
          <cell r="O2836">
            <v>0.32015216622816001</v>
          </cell>
          <cell r="P2836">
            <v>0.26918040003120003</v>
          </cell>
          <cell r="Q2836">
            <v>0.26013177231551998</v>
          </cell>
          <cell r="R2836">
            <v>0.26543726266680001</v>
          </cell>
          <cell r="S2836">
            <v>0.27168667461432</v>
          </cell>
          <cell r="T2836">
            <v>0.25124588970264006</v>
          </cell>
          <cell r="U2836">
            <v>0.18748235842560002</v>
          </cell>
          <cell r="V2836">
            <v>0.18565961327424002</v>
          </cell>
          <cell r="W2836">
            <v>0.115549022988</v>
          </cell>
          <cell r="X2836">
            <v>0.11164314052080002</v>
          </cell>
          <cell r="Y2836">
            <v>0.11353098371328001</v>
          </cell>
          <cell r="Z2836">
            <v>0.11574431711136002</v>
          </cell>
          <cell r="AA2836">
            <v>0.11118745423296002</v>
          </cell>
          <cell r="AB2836">
            <v>9.9925493119200015E-2</v>
          </cell>
          <cell r="AC2836">
            <v>0.11034117969840002</v>
          </cell>
          <cell r="AD2836">
            <v>7.2302962115079375E-2</v>
          </cell>
          <cell r="AE2836">
            <v>6.5179967004749526E-2</v>
          </cell>
          <cell r="AF2836">
            <v>5.4894151017583916E-2</v>
          </cell>
          <cell r="AG2836">
            <v>7.2623374673472005E-2</v>
          </cell>
          <cell r="AH2836">
            <v>7.5390041421072126E-2</v>
          </cell>
          <cell r="AI2836">
            <v>8.483576718758401E-2</v>
          </cell>
          <cell r="AJ2836">
            <v>9.3357100770192006E-2</v>
          </cell>
          <cell r="AK2836">
            <v>9.3357100770192006E-2</v>
          </cell>
          <cell r="AL2836">
            <v>9.9918983315088014E-2</v>
          </cell>
          <cell r="AM2836">
            <v>0.10324549321632</v>
          </cell>
          <cell r="AN2836">
            <v>9.6475296939840013E-2</v>
          </cell>
          <cell r="AO2836">
            <v>0.12395252911618081</v>
          </cell>
          <cell r="AP2836">
            <v>7.7012805390111377E-2</v>
          </cell>
        </row>
        <row r="2837">
          <cell r="M2837">
            <v>0.30423569517432003</v>
          </cell>
          <cell r="N2837">
            <v>0.3017294205912</v>
          </cell>
          <cell r="O2837">
            <v>0.32015216622816001</v>
          </cell>
          <cell r="P2837">
            <v>0.26918040003120003</v>
          </cell>
          <cell r="Q2837">
            <v>0.26013177231551998</v>
          </cell>
          <cell r="R2837">
            <v>0.26543726266680001</v>
          </cell>
          <cell r="S2837">
            <v>0.27168667461432</v>
          </cell>
          <cell r="T2837">
            <v>0.25124588970264006</v>
          </cell>
          <cell r="U2837">
            <v>0.18748235842560002</v>
          </cell>
          <cell r="V2837">
            <v>0.18565961327424002</v>
          </cell>
          <cell r="W2837">
            <v>0.115549022988</v>
          </cell>
          <cell r="X2837">
            <v>0.11164314052080002</v>
          </cell>
          <cell r="Y2837">
            <v>0.11353098371328001</v>
          </cell>
          <cell r="Z2837">
            <v>0.11574431711136002</v>
          </cell>
          <cell r="AA2837">
            <v>0.11118745423296002</v>
          </cell>
          <cell r="AB2837">
            <v>9.9925493119200015E-2</v>
          </cell>
          <cell r="AC2837">
            <v>0.11034117969840002</v>
          </cell>
          <cell r="AD2837">
            <v>7.2302962115079375E-2</v>
          </cell>
          <cell r="AE2837">
            <v>6.5179967004749526E-2</v>
          </cell>
          <cell r="AF2837">
            <v>5.4894151017583916E-2</v>
          </cell>
          <cell r="AG2837">
            <v>7.2623374673472005E-2</v>
          </cell>
          <cell r="AH2837">
            <v>7.5390041421072126E-2</v>
          </cell>
          <cell r="AI2837">
            <v>8.483576718758401E-2</v>
          </cell>
          <cell r="AJ2837">
            <v>9.3357100770192006E-2</v>
          </cell>
          <cell r="AK2837">
            <v>9.3357100770192006E-2</v>
          </cell>
          <cell r="AL2837">
            <v>9.9918983315088014E-2</v>
          </cell>
          <cell r="AM2837">
            <v>0.10324549321632</v>
          </cell>
          <cell r="AN2837">
            <v>9.6475296939840013E-2</v>
          </cell>
          <cell r="AO2837">
            <v>0.12395252911618081</v>
          </cell>
          <cell r="AP2837">
            <v>7.7012805390111377E-2</v>
          </cell>
        </row>
        <row r="3048">
          <cell r="M3048">
            <v>0</v>
          </cell>
          <cell r="N3048">
            <v>0</v>
          </cell>
          <cell r="O3048">
            <v>0</v>
          </cell>
          <cell r="P3048">
            <v>0</v>
          </cell>
          <cell r="Q3048">
            <v>0</v>
          </cell>
          <cell r="R3048">
            <v>0</v>
          </cell>
          <cell r="S3048">
            <v>0</v>
          </cell>
          <cell r="T3048">
            <v>0</v>
          </cell>
          <cell r="U3048">
            <v>0</v>
          </cell>
          <cell r="V3048">
            <v>0</v>
          </cell>
          <cell r="W3048">
            <v>0</v>
          </cell>
          <cell r="X3048">
            <v>0</v>
          </cell>
          <cell r="Y3048">
            <v>0</v>
          </cell>
          <cell r="Z3048">
            <v>0</v>
          </cell>
          <cell r="AA3048">
            <v>0</v>
          </cell>
          <cell r="AB3048">
            <v>0</v>
          </cell>
          <cell r="AC3048">
            <v>0</v>
          </cell>
          <cell r="AD3048">
            <v>0</v>
          </cell>
          <cell r="AE3048">
            <v>0</v>
          </cell>
          <cell r="AF3048">
            <v>0</v>
          </cell>
          <cell r="AG3048">
            <v>0</v>
          </cell>
          <cell r="AH3048">
            <v>0</v>
          </cell>
          <cell r="AI3048">
            <v>0</v>
          </cell>
          <cell r="AJ3048">
            <v>0</v>
          </cell>
          <cell r="AK3048">
            <v>0</v>
          </cell>
          <cell r="AL3048">
            <v>0</v>
          </cell>
          <cell r="AM3048">
            <v>0</v>
          </cell>
          <cell r="AN3048">
            <v>0</v>
          </cell>
          <cell r="AO3048">
            <v>0</v>
          </cell>
          <cell r="AP3048">
            <v>0</v>
          </cell>
        </row>
        <row r="3154">
          <cell r="M3154">
            <v>25.249969204225916</v>
          </cell>
          <cell r="N3154">
            <v>38.814645732677633</v>
          </cell>
          <cell r="O3154">
            <v>44.320725947030397</v>
          </cell>
          <cell r="P3154">
            <v>51.163230045599271</v>
          </cell>
          <cell r="Q3154">
            <v>55.935856800488942</v>
          </cell>
          <cell r="R3154">
            <v>60.228296319677966</v>
          </cell>
          <cell r="S3154">
            <v>69.565343240597386</v>
          </cell>
          <cell r="T3154">
            <v>72.280902708933397</v>
          </cell>
          <cell r="U3154">
            <v>43.882870598219007</v>
          </cell>
          <cell r="V3154">
            <v>38.646077811149588</v>
          </cell>
          <cell r="W3154">
            <v>41.527960851382481</v>
          </cell>
          <cell r="X3154">
            <v>50.877783300971586</v>
          </cell>
          <cell r="Y3154">
            <v>55.151991795464419</v>
          </cell>
          <cell r="Z3154">
            <v>66.617510849664257</v>
          </cell>
          <cell r="AA3154">
            <v>84.177716705330468</v>
          </cell>
          <cell r="AB3154">
            <v>80.196965557225766</v>
          </cell>
          <cell r="AC3154">
            <v>83.837784057349381</v>
          </cell>
          <cell r="AD3154">
            <v>87.013089915514541</v>
          </cell>
          <cell r="AE3154">
            <v>91.005615267068862</v>
          </cell>
          <cell r="AF3154">
            <v>95.321944610528718</v>
          </cell>
          <cell r="AG3154">
            <v>121.79504290100195</v>
          </cell>
          <cell r="AH3154">
            <v>122.99472544812996</v>
          </cell>
          <cell r="AI3154">
            <v>134.62065785224851</v>
          </cell>
          <cell r="AJ3154">
            <v>143.60419370633306</v>
          </cell>
          <cell r="AK3154">
            <v>143.60419370633306</v>
          </cell>
          <cell r="AL3154">
            <v>149.73693038276312</v>
          </cell>
          <cell r="AM3154">
            <v>168.34300316654989</v>
          </cell>
          <cell r="AN3154">
            <v>185.45865515296708</v>
          </cell>
          <cell r="AO3154">
            <v>197.42436101507312</v>
          </cell>
          <cell r="AP3154">
            <v>173.6948882951296</v>
          </cell>
        </row>
        <row r="3155">
          <cell r="M3155">
            <v>25.249969204225916</v>
          </cell>
          <cell r="N3155">
            <v>38.814645732677633</v>
          </cell>
          <cell r="O3155">
            <v>44.320725947030397</v>
          </cell>
          <cell r="P3155">
            <v>51.163230045599271</v>
          </cell>
          <cell r="Q3155">
            <v>55.935856800488942</v>
          </cell>
          <cell r="R3155">
            <v>60.228296319677966</v>
          </cell>
          <cell r="S3155">
            <v>69.565343240597386</v>
          </cell>
          <cell r="T3155">
            <v>72.280902708933397</v>
          </cell>
          <cell r="U3155">
            <v>43.882870598219007</v>
          </cell>
          <cell r="V3155">
            <v>38.646077811149588</v>
          </cell>
          <cell r="W3155">
            <v>41.527960851382481</v>
          </cell>
          <cell r="X3155">
            <v>50.877783300971586</v>
          </cell>
          <cell r="Y3155">
            <v>55.151991795464419</v>
          </cell>
          <cell r="Z3155">
            <v>66.617510849664257</v>
          </cell>
          <cell r="AA3155">
            <v>84.177716705330468</v>
          </cell>
          <cell r="AB3155">
            <v>80.196965557225766</v>
          </cell>
          <cell r="AC3155">
            <v>83.837784057349381</v>
          </cell>
          <cell r="AD3155">
            <v>87.013089915514541</v>
          </cell>
          <cell r="AE3155">
            <v>91.005615267068862</v>
          </cell>
          <cell r="AF3155">
            <v>95.321944610528718</v>
          </cell>
          <cell r="AG3155">
            <v>121.79504290100195</v>
          </cell>
          <cell r="AH3155">
            <v>122.99472544812996</v>
          </cell>
          <cell r="AI3155">
            <v>134.62065785224851</v>
          </cell>
          <cell r="AJ3155">
            <v>143.60419370633306</v>
          </cell>
          <cell r="AK3155">
            <v>143.60419370633306</v>
          </cell>
          <cell r="AL3155">
            <v>149.73693038276312</v>
          </cell>
          <cell r="AM3155">
            <v>168.34300316654989</v>
          </cell>
          <cell r="AN3155">
            <v>185.45865515296708</v>
          </cell>
          <cell r="AO3155">
            <v>197.42436101507312</v>
          </cell>
          <cell r="AP3155">
            <v>173.6948882951296</v>
          </cell>
        </row>
        <row r="3260">
          <cell r="M3260">
            <v>0.10311626788651028</v>
          </cell>
          <cell r="N3260">
            <v>0.10603620341788729</v>
          </cell>
          <cell r="O3260">
            <v>0.11243833740417776</v>
          </cell>
          <cell r="P3260">
            <v>0.1136156636252795</v>
          </cell>
          <cell r="Q3260">
            <v>0.11715460180070489</v>
          </cell>
          <cell r="R3260">
            <v>0.1214958010185737</v>
          </cell>
          <cell r="S3260">
            <v>0.12844803847892267</v>
          </cell>
          <cell r="T3260">
            <v>0.13088344752403022</v>
          </cell>
          <cell r="U3260">
            <v>0.13320919829420252</v>
          </cell>
          <cell r="V3260">
            <v>0.15661279009467455</v>
          </cell>
          <cell r="W3260">
            <v>0.16358498691053808</v>
          </cell>
          <cell r="X3260">
            <v>0.16125403620300804</v>
          </cell>
          <cell r="Y3260">
            <v>0.15331792069618866</v>
          </cell>
          <cell r="Z3260">
            <v>0.15433189534979011</v>
          </cell>
          <cell r="AA3260">
            <v>0.15555322407110836</v>
          </cell>
          <cell r="AB3260">
            <v>0.14930157312047332</v>
          </cell>
          <cell r="AC3260">
            <v>0.13161632354375086</v>
          </cell>
          <cell r="AD3260">
            <v>0.12997857963685636</v>
          </cell>
          <cell r="AE3260">
            <v>0.10375707506283473</v>
          </cell>
          <cell r="AF3260">
            <v>6.2764525285236669E-2</v>
          </cell>
          <cell r="AG3260">
            <v>3.7364523425899493E-2</v>
          </cell>
          <cell r="AH3260">
            <v>2.6064545475977627E-2</v>
          </cell>
          <cell r="AI3260">
            <v>1.8153409233896165E-2</v>
          </cell>
          <cell r="AJ3260">
            <v>1.6551688930408582E-2</v>
          </cell>
          <cell r="AK3260">
            <v>1.6551688930408582E-2</v>
          </cell>
          <cell r="AL3260">
            <v>1.0100917710846135E-2</v>
          </cell>
          <cell r="AM3260">
            <v>7.8625285145146277E-3</v>
          </cell>
          <cell r="AN3260">
            <v>8.0592463467269553E-3</v>
          </cell>
          <cell r="AO3260">
            <v>7.8749153955961632E-3</v>
          </cell>
          <cell r="AP3260">
            <v>7.4298018870542102E-3</v>
          </cell>
        </row>
        <row r="3366">
          <cell r="M3366">
            <v>194.25510360215713</v>
          </cell>
          <cell r="N3366">
            <v>208.82343433241732</v>
          </cell>
          <cell r="O3366">
            <v>231.34940004940509</v>
          </cell>
          <cell r="P3366">
            <v>248.070330078349</v>
          </cell>
          <cell r="Q3366">
            <v>269.05812251153446</v>
          </cell>
          <cell r="R3366">
            <v>288.46671259874631</v>
          </cell>
          <cell r="S3366">
            <v>315.5755874174813</v>
          </cell>
          <cell r="T3366">
            <v>338.84122014047551</v>
          </cell>
          <cell r="U3366">
            <v>317.40991048160362</v>
          </cell>
          <cell r="V3366">
            <v>327.99661965182304</v>
          </cell>
          <cell r="W3366">
            <v>357.96718844191497</v>
          </cell>
          <cell r="X3366">
            <v>379.78174276139868</v>
          </cell>
          <cell r="Y3366">
            <v>374.87107018596788</v>
          </cell>
          <cell r="Z3366">
            <v>359.7654892312982</v>
          </cell>
          <cell r="AA3366">
            <v>413.19021257861056</v>
          </cell>
          <cell r="AB3366">
            <v>392.04243069169593</v>
          </cell>
          <cell r="AC3366">
            <v>352.75864719974493</v>
          </cell>
          <cell r="AD3366">
            <v>306.40711363390187</v>
          </cell>
          <cell r="AE3366">
            <v>323.63819590648882</v>
          </cell>
          <cell r="AF3366">
            <v>392.27000951417097</v>
          </cell>
          <cell r="AG3366">
            <v>424.33896035193249</v>
          </cell>
          <cell r="AH3366">
            <v>608.65461649911992</v>
          </cell>
          <cell r="AI3366">
            <v>796.71881281414653</v>
          </cell>
          <cell r="AJ3366">
            <v>802.60536160978313</v>
          </cell>
          <cell r="AK3366">
            <v>807.41665855868325</v>
          </cell>
          <cell r="AL3366">
            <v>789.07377483536709</v>
          </cell>
          <cell r="AM3366">
            <v>621.45136435576592</v>
          </cell>
          <cell r="AN3366">
            <v>712.96495492322447</v>
          </cell>
          <cell r="AO3366">
            <v>831.5158770184587</v>
          </cell>
          <cell r="AP3366">
            <v>833.07165466668414</v>
          </cell>
        </row>
        <row r="3368">
          <cell r="M3368">
            <v>194.25510360215713</v>
          </cell>
          <cell r="N3368">
            <v>208.82343433241732</v>
          </cell>
          <cell r="O3368">
            <v>231.34940004940509</v>
          </cell>
          <cell r="P3368">
            <v>248.070330078349</v>
          </cell>
          <cell r="Q3368">
            <v>269.05812251153446</v>
          </cell>
          <cell r="R3368">
            <v>288.46671259874631</v>
          </cell>
          <cell r="S3368">
            <v>315.5755874174813</v>
          </cell>
          <cell r="T3368">
            <v>338.84122014047551</v>
          </cell>
          <cell r="U3368">
            <v>317.40991048160362</v>
          </cell>
          <cell r="V3368">
            <v>327.99661965182304</v>
          </cell>
          <cell r="W3368">
            <v>357.96718844191497</v>
          </cell>
          <cell r="X3368">
            <v>379.78174276139868</v>
          </cell>
          <cell r="Y3368">
            <v>374.87107018596788</v>
          </cell>
          <cell r="Z3368">
            <v>359.7654892312982</v>
          </cell>
          <cell r="AA3368">
            <v>413.19021257861056</v>
          </cell>
          <cell r="AB3368">
            <v>392.04243069169593</v>
          </cell>
          <cell r="AC3368">
            <v>352.75864719974493</v>
          </cell>
          <cell r="AD3368">
            <v>306.40711363390187</v>
          </cell>
          <cell r="AE3368">
            <v>323.63819590648882</v>
          </cell>
          <cell r="AF3368">
            <v>392.27000951417097</v>
          </cell>
          <cell r="AG3368">
            <v>424.33896035193249</v>
          </cell>
          <cell r="AH3368">
            <v>608.65461649911992</v>
          </cell>
          <cell r="AI3368">
            <v>796.71881281414653</v>
          </cell>
          <cell r="AJ3368">
            <v>802.60536160978313</v>
          </cell>
          <cell r="AK3368">
            <v>807.41665855868325</v>
          </cell>
          <cell r="AL3368">
            <v>789.07377483536709</v>
          </cell>
          <cell r="AM3368">
            <v>621.45136435576592</v>
          </cell>
          <cell r="AN3368">
            <v>712.96495492322447</v>
          </cell>
          <cell r="AO3368">
            <v>831.5158770184587</v>
          </cell>
          <cell r="AP3368">
            <v>833.07165466668414</v>
          </cell>
        </row>
        <row r="3369">
          <cell r="M3369">
            <v>0</v>
          </cell>
          <cell r="N3369">
            <v>0</v>
          </cell>
          <cell r="O3369">
            <v>0</v>
          </cell>
          <cell r="P3369">
            <v>0</v>
          </cell>
          <cell r="Q3369">
            <v>0</v>
          </cell>
          <cell r="R3369">
            <v>0</v>
          </cell>
          <cell r="S3369">
            <v>0</v>
          </cell>
          <cell r="T3369">
            <v>0</v>
          </cell>
          <cell r="U3369">
            <v>0</v>
          </cell>
          <cell r="V3369">
            <v>0</v>
          </cell>
          <cell r="W3369">
            <v>0</v>
          </cell>
          <cell r="X3369">
            <v>0</v>
          </cell>
          <cell r="Y3369">
            <v>0</v>
          </cell>
          <cell r="Z3369">
            <v>0</v>
          </cell>
          <cell r="AA3369">
            <v>0</v>
          </cell>
          <cell r="AB3369">
            <v>0</v>
          </cell>
          <cell r="AC3369">
            <v>0</v>
          </cell>
          <cell r="AD3369">
            <v>0</v>
          </cell>
          <cell r="AE3369">
            <v>0</v>
          </cell>
          <cell r="AF3369">
            <v>0</v>
          </cell>
          <cell r="AG3369">
            <v>0</v>
          </cell>
          <cell r="AH3369">
            <v>0</v>
          </cell>
          <cell r="AI3369">
            <v>0</v>
          </cell>
          <cell r="AJ3369">
            <v>0</v>
          </cell>
          <cell r="AK3369">
            <v>0</v>
          </cell>
          <cell r="AL3369">
            <v>0</v>
          </cell>
          <cell r="AM3369">
            <v>0</v>
          </cell>
          <cell r="AN3369">
            <v>0</v>
          </cell>
          <cell r="AO3369">
            <v>0</v>
          </cell>
          <cell r="AP3369">
            <v>0</v>
          </cell>
        </row>
        <row r="3370">
          <cell r="M3370">
            <v>0</v>
          </cell>
          <cell r="N3370">
            <v>0</v>
          </cell>
          <cell r="O3370">
            <v>0</v>
          </cell>
          <cell r="P3370">
            <v>0</v>
          </cell>
          <cell r="Q3370">
            <v>0</v>
          </cell>
          <cell r="R3370">
            <v>0</v>
          </cell>
          <cell r="S3370">
            <v>0</v>
          </cell>
          <cell r="T3370">
            <v>0</v>
          </cell>
          <cell r="U3370">
            <v>0</v>
          </cell>
          <cell r="V3370">
            <v>0</v>
          </cell>
          <cell r="W3370">
            <v>0</v>
          </cell>
          <cell r="X3370">
            <v>0</v>
          </cell>
          <cell r="Y3370">
            <v>0</v>
          </cell>
          <cell r="Z3370">
            <v>0</v>
          </cell>
          <cell r="AA3370">
            <v>0</v>
          </cell>
          <cell r="AB3370">
            <v>0</v>
          </cell>
          <cell r="AC3370">
            <v>0</v>
          </cell>
          <cell r="AD3370">
            <v>0</v>
          </cell>
          <cell r="AE3370">
            <v>0</v>
          </cell>
          <cell r="AF3370">
            <v>0</v>
          </cell>
          <cell r="AG3370">
            <v>0</v>
          </cell>
          <cell r="AH3370">
            <v>0</v>
          </cell>
          <cell r="AI3370">
            <v>0</v>
          </cell>
          <cell r="AJ3370">
            <v>0</v>
          </cell>
          <cell r="AK3370">
            <v>0</v>
          </cell>
          <cell r="AL3370">
            <v>0</v>
          </cell>
          <cell r="AM3370">
            <v>0</v>
          </cell>
          <cell r="AN3370">
            <v>0</v>
          </cell>
          <cell r="AO3370">
            <v>0</v>
          </cell>
          <cell r="AP3370">
            <v>0</v>
          </cell>
        </row>
        <row r="3472">
          <cell r="M3472">
            <v>1.1220309222221325</v>
          </cell>
          <cell r="N3472">
            <v>1.068920239273552</v>
          </cell>
          <cell r="O3472">
            <v>1.1385304276812298</v>
          </cell>
          <cell r="P3472">
            <v>1.3136707483235066</v>
          </cell>
          <cell r="Q3472">
            <v>1.4605162124282163</v>
          </cell>
          <cell r="R3472">
            <v>1.9808564724539572</v>
          </cell>
          <cell r="S3472">
            <v>2.1936421314544141</v>
          </cell>
          <cell r="T3472">
            <v>2.3851629416430709</v>
          </cell>
          <cell r="U3472">
            <v>2.6182216501826829</v>
          </cell>
          <cell r="V3472">
            <v>2.8144977176297448</v>
          </cell>
          <cell r="W3472">
            <v>2.9163605459775588</v>
          </cell>
          <cell r="X3472">
            <v>3.0396065666436045</v>
          </cell>
          <cell r="Y3472">
            <v>2.9163249084443721</v>
          </cell>
          <cell r="Z3472">
            <v>2.3663322035885423</v>
          </cell>
          <cell r="AA3472">
            <v>2.4920667999210693</v>
          </cell>
          <cell r="AB3472">
            <v>1.8880110350159831</v>
          </cell>
          <cell r="AC3472">
            <v>1.8416912329540973</v>
          </cell>
          <cell r="AD3472">
            <v>3.2179030453962021</v>
          </cell>
          <cell r="AE3472">
            <v>3.1331556903723632</v>
          </cell>
          <cell r="AF3472">
            <v>2.8374158220882637</v>
          </cell>
          <cell r="AG3472">
            <v>2.3768194192781769</v>
          </cell>
          <cell r="AH3472">
            <v>2.4876431723865471</v>
          </cell>
          <cell r="AI3472">
            <v>2.3055968636906314</v>
          </cell>
          <cell r="AJ3472">
            <v>1.3272647862184686</v>
          </cell>
          <cell r="AK3472">
            <v>1.3272647862184686</v>
          </cell>
          <cell r="AL3472">
            <v>1.1077496183189353</v>
          </cell>
          <cell r="AM3472">
            <v>1.3466771557108534</v>
          </cell>
          <cell r="AN3472">
            <v>1.3982016322294881</v>
          </cell>
          <cell r="AO3472">
            <v>1.501923809199341</v>
          </cell>
          <cell r="AP3472">
            <v>1.2077846397348402</v>
          </cell>
        </row>
        <row r="3475">
          <cell r="M3475">
            <v>0</v>
          </cell>
          <cell r="N3475">
            <v>0</v>
          </cell>
          <cell r="O3475">
            <v>0</v>
          </cell>
          <cell r="P3475">
            <v>0</v>
          </cell>
          <cell r="Q3475">
            <v>0</v>
          </cell>
          <cell r="R3475">
            <v>0</v>
          </cell>
          <cell r="S3475">
            <v>0</v>
          </cell>
          <cell r="T3475">
            <v>0</v>
          </cell>
          <cell r="U3475">
            <v>0</v>
          </cell>
          <cell r="V3475">
            <v>0</v>
          </cell>
          <cell r="W3475">
            <v>0</v>
          </cell>
          <cell r="X3475">
            <v>0</v>
          </cell>
          <cell r="Y3475">
            <v>0</v>
          </cell>
          <cell r="Z3475">
            <v>0</v>
          </cell>
          <cell r="AA3475">
            <v>0</v>
          </cell>
          <cell r="AB3475">
            <v>0</v>
          </cell>
          <cell r="AC3475">
            <v>0</v>
          </cell>
          <cell r="AD3475">
            <v>0</v>
          </cell>
          <cell r="AE3475">
            <v>0</v>
          </cell>
          <cell r="AF3475">
            <v>0</v>
          </cell>
          <cell r="AG3475">
            <v>0</v>
          </cell>
          <cell r="AH3475">
            <v>0</v>
          </cell>
          <cell r="AI3475">
            <v>0</v>
          </cell>
          <cell r="AJ3475">
            <v>0</v>
          </cell>
          <cell r="AK3475">
            <v>0</v>
          </cell>
          <cell r="AL3475">
            <v>0</v>
          </cell>
          <cell r="AM3475">
            <v>0</v>
          </cell>
          <cell r="AN3475">
            <v>0</v>
          </cell>
          <cell r="AO3475">
            <v>0</v>
          </cell>
          <cell r="AP3475">
            <v>0</v>
          </cell>
        </row>
        <row r="3476">
          <cell r="M3476">
            <v>0</v>
          </cell>
          <cell r="N3476">
            <v>0</v>
          </cell>
          <cell r="O3476">
            <v>0</v>
          </cell>
          <cell r="P3476">
            <v>0</v>
          </cell>
          <cell r="Q3476">
            <v>0</v>
          </cell>
          <cell r="R3476">
            <v>0</v>
          </cell>
          <cell r="S3476">
            <v>0</v>
          </cell>
          <cell r="T3476">
            <v>0</v>
          </cell>
          <cell r="U3476">
            <v>0</v>
          </cell>
          <cell r="V3476">
            <v>0</v>
          </cell>
          <cell r="W3476">
            <v>0</v>
          </cell>
          <cell r="X3476">
            <v>0</v>
          </cell>
          <cell r="Y3476">
            <v>0</v>
          </cell>
          <cell r="Z3476">
            <v>0</v>
          </cell>
          <cell r="AA3476">
            <v>0</v>
          </cell>
          <cell r="AB3476">
            <v>0</v>
          </cell>
          <cell r="AC3476">
            <v>0</v>
          </cell>
          <cell r="AD3476">
            <v>0</v>
          </cell>
          <cell r="AE3476">
            <v>0</v>
          </cell>
          <cell r="AF3476">
            <v>0</v>
          </cell>
          <cell r="AG3476">
            <v>0</v>
          </cell>
          <cell r="AH3476">
            <v>0</v>
          </cell>
          <cell r="AI3476">
            <v>0</v>
          </cell>
          <cell r="AJ3476">
            <v>0</v>
          </cell>
          <cell r="AK3476">
            <v>0</v>
          </cell>
          <cell r="AL3476">
            <v>0</v>
          </cell>
          <cell r="AM3476">
            <v>0</v>
          </cell>
          <cell r="AN3476">
            <v>0</v>
          </cell>
          <cell r="AO3476">
            <v>0</v>
          </cell>
          <cell r="AP3476">
            <v>0</v>
          </cell>
        </row>
        <row r="3578">
          <cell r="M3578">
            <v>0</v>
          </cell>
          <cell r="N3578">
            <v>0</v>
          </cell>
          <cell r="O3578">
            <v>0</v>
          </cell>
          <cell r="P3578">
            <v>0</v>
          </cell>
          <cell r="Q3578">
            <v>0</v>
          </cell>
          <cell r="R3578">
            <v>0</v>
          </cell>
          <cell r="S3578">
            <v>0</v>
          </cell>
          <cell r="T3578">
            <v>0</v>
          </cell>
          <cell r="U3578">
            <v>0</v>
          </cell>
          <cell r="V3578">
            <v>0</v>
          </cell>
          <cell r="W3578">
            <v>0</v>
          </cell>
          <cell r="X3578">
            <v>0</v>
          </cell>
          <cell r="Y3578">
            <v>0</v>
          </cell>
          <cell r="Z3578">
            <v>0</v>
          </cell>
          <cell r="AA3578">
            <v>0</v>
          </cell>
          <cell r="AB3578">
            <v>0</v>
          </cell>
          <cell r="AC3578">
            <v>0</v>
          </cell>
          <cell r="AD3578">
            <v>0</v>
          </cell>
          <cell r="AE3578">
            <v>0</v>
          </cell>
          <cell r="AF3578">
            <v>0</v>
          </cell>
          <cell r="AG3578">
            <v>0</v>
          </cell>
          <cell r="AH3578">
            <v>0</v>
          </cell>
          <cell r="AI3578">
            <v>0</v>
          </cell>
          <cell r="AJ3578">
            <v>0</v>
          </cell>
          <cell r="AK3578">
            <v>0</v>
          </cell>
          <cell r="AL3578">
            <v>0</v>
          </cell>
          <cell r="AM3578">
            <v>0</v>
          </cell>
          <cell r="AN3578">
            <v>0</v>
          </cell>
          <cell r="AO3578">
            <v>0</v>
          </cell>
          <cell r="AP3578">
            <v>0</v>
          </cell>
        </row>
        <row r="3580">
          <cell r="M3580">
            <v>0</v>
          </cell>
          <cell r="N3580">
            <v>0</v>
          </cell>
          <cell r="O3580">
            <v>0</v>
          </cell>
          <cell r="P3580">
            <v>0</v>
          </cell>
          <cell r="Q3580">
            <v>0</v>
          </cell>
          <cell r="R3580">
            <v>0</v>
          </cell>
          <cell r="S3580">
            <v>0</v>
          </cell>
          <cell r="T3580">
            <v>0</v>
          </cell>
          <cell r="U3580">
            <v>0</v>
          </cell>
          <cell r="V3580">
            <v>0</v>
          </cell>
          <cell r="W3580">
            <v>0</v>
          </cell>
          <cell r="X3580">
            <v>0</v>
          </cell>
          <cell r="Y3580">
            <v>0</v>
          </cell>
          <cell r="Z3580">
            <v>0</v>
          </cell>
          <cell r="AA3580">
            <v>0</v>
          </cell>
          <cell r="AB3580">
            <v>0</v>
          </cell>
          <cell r="AC3580">
            <v>0</v>
          </cell>
          <cell r="AD3580">
            <v>0</v>
          </cell>
          <cell r="AE3580">
            <v>0</v>
          </cell>
          <cell r="AF3580">
            <v>0</v>
          </cell>
          <cell r="AG3580">
            <v>0</v>
          </cell>
          <cell r="AH3580">
            <v>0</v>
          </cell>
          <cell r="AI3580">
            <v>0</v>
          </cell>
          <cell r="AJ3580">
            <v>0</v>
          </cell>
          <cell r="AK3580">
            <v>0</v>
          </cell>
          <cell r="AL3580">
            <v>0</v>
          </cell>
          <cell r="AM3580">
            <v>0</v>
          </cell>
          <cell r="AN3580">
            <v>0</v>
          </cell>
          <cell r="AO3580">
            <v>0</v>
          </cell>
          <cell r="AP3580">
            <v>0</v>
          </cell>
        </row>
        <row r="3582">
          <cell r="M3582">
            <v>0</v>
          </cell>
          <cell r="N3582">
            <v>0</v>
          </cell>
          <cell r="O3582">
            <v>0</v>
          </cell>
          <cell r="P3582">
            <v>0</v>
          </cell>
          <cell r="Q3582">
            <v>0</v>
          </cell>
          <cell r="R3582">
            <v>0</v>
          </cell>
          <cell r="S3582">
            <v>0</v>
          </cell>
          <cell r="T3582">
            <v>0</v>
          </cell>
          <cell r="U3582">
            <v>0</v>
          </cell>
          <cell r="V3582">
            <v>0</v>
          </cell>
          <cell r="W3582">
            <v>0</v>
          </cell>
          <cell r="X3582">
            <v>0</v>
          </cell>
          <cell r="Y3582">
            <v>0</v>
          </cell>
          <cell r="Z3582">
            <v>0</v>
          </cell>
          <cell r="AA3582">
            <v>0</v>
          </cell>
          <cell r="AB3582">
            <v>0</v>
          </cell>
          <cell r="AC3582">
            <v>0</v>
          </cell>
          <cell r="AD3582">
            <v>0</v>
          </cell>
          <cell r="AE3582">
            <v>0</v>
          </cell>
          <cell r="AF3582">
            <v>0</v>
          </cell>
          <cell r="AG3582">
            <v>0</v>
          </cell>
          <cell r="AH3582">
            <v>0</v>
          </cell>
          <cell r="AI3582">
            <v>0</v>
          </cell>
          <cell r="AJ3582">
            <v>0</v>
          </cell>
          <cell r="AK3582">
            <v>0</v>
          </cell>
          <cell r="AL3582">
            <v>0</v>
          </cell>
          <cell r="AM3582">
            <v>0</v>
          </cell>
          <cell r="AN3582">
            <v>0</v>
          </cell>
          <cell r="AO3582">
            <v>0</v>
          </cell>
          <cell r="AP3582">
            <v>0</v>
          </cell>
        </row>
        <row r="4426">
          <cell r="M4426">
            <v>0</v>
          </cell>
          <cell r="N4426">
            <v>0</v>
          </cell>
          <cell r="O4426">
            <v>0</v>
          </cell>
          <cell r="P4426">
            <v>0</v>
          </cell>
          <cell r="Q4426">
            <v>0</v>
          </cell>
          <cell r="R4426">
            <v>0</v>
          </cell>
          <cell r="S4426">
            <v>0</v>
          </cell>
          <cell r="T4426">
            <v>0</v>
          </cell>
          <cell r="U4426">
            <v>0</v>
          </cell>
          <cell r="V4426">
            <v>0</v>
          </cell>
          <cell r="W4426">
            <v>0</v>
          </cell>
          <cell r="X4426">
            <v>0</v>
          </cell>
          <cell r="Y4426">
            <v>0</v>
          </cell>
          <cell r="Z4426">
            <v>0</v>
          </cell>
          <cell r="AA4426">
            <v>0</v>
          </cell>
          <cell r="AB4426">
            <v>0</v>
          </cell>
          <cell r="AC4426">
            <v>0</v>
          </cell>
          <cell r="AD4426">
            <v>0</v>
          </cell>
          <cell r="AE4426">
            <v>0</v>
          </cell>
          <cell r="AF4426">
            <v>0</v>
          </cell>
          <cell r="AG4426">
            <v>0</v>
          </cell>
          <cell r="AH4426">
            <v>0</v>
          </cell>
          <cell r="AI4426">
            <v>0</v>
          </cell>
          <cell r="AJ4426">
            <v>0</v>
          </cell>
          <cell r="AK4426">
            <v>0</v>
          </cell>
          <cell r="AL4426">
            <v>0</v>
          </cell>
          <cell r="AM4426">
            <v>0</v>
          </cell>
          <cell r="AN4426">
            <v>0</v>
          </cell>
          <cell r="AO4426">
            <v>0</v>
          </cell>
          <cell r="AP4426">
            <v>0</v>
          </cell>
        </row>
        <row r="4428">
          <cell r="M4428">
            <v>0</v>
          </cell>
          <cell r="N4428">
            <v>0</v>
          </cell>
          <cell r="O4428">
            <v>0</v>
          </cell>
          <cell r="P4428">
            <v>0</v>
          </cell>
          <cell r="Q4428">
            <v>0</v>
          </cell>
          <cell r="R4428">
            <v>0</v>
          </cell>
          <cell r="S4428">
            <v>0</v>
          </cell>
          <cell r="T4428">
            <v>0</v>
          </cell>
          <cell r="U4428">
            <v>0</v>
          </cell>
          <cell r="V4428">
            <v>0</v>
          </cell>
          <cell r="W4428">
            <v>0</v>
          </cell>
          <cell r="X4428">
            <v>0</v>
          </cell>
          <cell r="Y4428">
            <v>0</v>
          </cell>
          <cell r="Z4428">
            <v>0</v>
          </cell>
          <cell r="AA4428">
            <v>0</v>
          </cell>
          <cell r="AB4428">
            <v>0</v>
          </cell>
          <cell r="AC4428">
            <v>0</v>
          </cell>
          <cell r="AD4428">
            <v>0</v>
          </cell>
          <cell r="AE4428">
            <v>0</v>
          </cell>
          <cell r="AF4428">
            <v>0</v>
          </cell>
          <cell r="AG4428">
            <v>0</v>
          </cell>
          <cell r="AH4428">
            <v>0</v>
          </cell>
          <cell r="AI4428">
            <v>0</v>
          </cell>
          <cell r="AJ4428">
            <v>0</v>
          </cell>
          <cell r="AK4428">
            <v>0</v>
          </cell>
          <cell r="AL4428">
            <v>0</v>
          </cell>
          <cell r="AM4428">
            <v>0</v>
          </cell>
          <cell r="AN4428">
            <v>0</v>
          </cell>
          <cell r="AO4428">
            <v>0</v>
          </cell>
          <cell r="AP4428">
            <v>0</v>
          </cell>
        </row>
        <row r="4429">
          <cell r="M4429">
            <v>0</v>
          </cell>
          <cell r="N4429">
            <v>0</v>
          </cell>
          <cell r="O4429">
            <v>0</v>
          </cell>
          <cell r="P4429">
            <v>0</v>
          </cell>
          <cell r="Q4429">
            <v>0</v>
          </cell>
          <cell r="R4429">
            <v>0</v>
          </cell>
          <cell r="S4429">
            <v>0</v>
          </cell>
          <cell r="T4429">
            <v>0</v>
          </cell>
          <cell r="U4429">
            <v>0</v>
          </cell>
          <cell r="V4429">
            <v>0</v>
          </cell>
          <cell r="W4429">
            <v>0</v>
          </cell>
          <cell r="X4429">
            <v>0</v>
          </cell>
          <cell r="Y4429">
            <v>0</v>
          </cell>
          <cell r="Z4429">
            <v>0</v>
          </cell>
          <cell r="AA4429">
            <v>0</v>
          </cell>
          <cell r="AB4429">
            <v>0</v>
          </cell>
          <cell r="AC4429">
            <v>0</v>
          </cell>
          <cell r="AD4429">
            <v>0</v>
          </cell>
          <cell r="AE4429">
            <v>0</v>
          </cell>
          <cell r="AF4429">
            <v>0</v>
          </cell>
          <cell r="AG4429">
            <v>0</v>
          </cell>
          <cell r="AH4429">
            <v>0</v>
          </cell>
          <cell r="AI4429">
            <v>0</v>
          </cell>
          <cell r="AJ4429">
            <v>0</v>
          </cell>
          <cell r="AK4429">
            <v>0</v>
          </cell>
          <cell r="AL4429">
            <v>0</v>
          </cell>
          <cell r="AM4429">
            <v>0</v>
          </cell>
          <cell r="AN4429">
            <v>0</v>
          </cell>
          <cell r="AO4429">
            <v>0</v>
          </cell>
          <cell r="AP4429">
            <v>0</v>
          </cell>
        </row>
        <row r="4532">
          <cell r="M4532">
            <v>0</v>
          </cell>
          <cell r="N4532">
            <v>0</v>
          </cell>
          <cell r="O4532">
            <v>0</v>
          </cell>
          <cell r="P4532">
            <v>0</v>
          </cell>
          <cell r="Q4532">
            <v>0</v>
          </cell>
          <cell r="R4532">
            <v>0</v>
          </cell>
          <cell r="S4532">
            <v>0</v>
          </cell>
          <cell r="T4532">
            <v>0.79903969928400009</v>
          </cell>
          <cell r="U4532">
            <v>1.0710264719024964</v>
          </cell>
          <cell r="V4532">
            <v>1.0595485093717043</v>
          </cell>
          <cell r="W4532">
            <v>0.98809098025489128</v>
          </cell>
          <cell r="X4532">
            <v>0.7887966502101269</v>
          </cell>
          <cell r="Y4532">
            <v>0.66761551804711539</v>
          </cell>
          <cell r="Z4532">
            <v>0.610881580460092</v>
          </cell>
          <cell r="AA4532">
            <v>0.48006448520683087</v>
          </cell>
          <cell r="AB4532">
            <v>0.24269481824749195</v>
          </cell>
          <cell r="AC4532">
            <v>0.2381363114210712</v>
          </cell>
          <cell r="AD4532">
            <v>0.27854610631280741</v>
          </cell>
          <cell r="AE4532">
            <v>0.7053573168928976</v>
          </cell>
          <cell r="AF4532">
            <v>1.0873339025114879</v>
          </cell>
          <cell r="AG4532">
            <v>1.1100184698474127</v>
          </cell>
          <cell r="AH4532">
            <v>1.0259329194149971</v>
          </cell>
          <cell r="AI4532">
            <v>0.8732524100706478</v>
          </cell>
          <cell r="AJ4532">
            <v>1.0518547833657854</v>
          </cell>
          <cell r="AK4532">
            <v>1.1752542431078887</v>
          </cell>
          <cell r="AL4532">
            <v>1.3959769667337023</v>
          </cell>
          <cell r="AM4532">
            <v>1.1634497040161114</v>
          </cell>
          <cell r="AN4532">
            <v>0.52265492542268044</v>
          </cell>
          <cell r="AO4532">
            <v>1.3283953258994279</v>
          </cell>
          <cell r="AP4532">
            <v>1.1269541624903499</v>
          </cell>
        </row>
        <row r="4534">
          <cell r="M4534">
            <v>0</v>
          </cell>
          <cell r="N4534">
            <v>0</v>
          </cell>
          <cell r="O4534">
            <v>0</v>
          </cell>
          <cell r="P4534">
            <v>0</v>
          </cell>
          <cell r="Q4534">
            <v>0</v>
          </cell>
          <cell r="R4534">
            <v>0</v>
          </cell>
          <cell r="S4534">
            <v>0</v>
          </cell>
          <cell r="T4534">
            <v>0.79903969928400009</v>
          </cell>
          <cell r="U4534">
            <v>1.0710264719024964</v>
          </cell>
          <cell r="V4534">
            <v>1.0595485093717043</v>
          </cell>
          <cell r="W4534">
            <v>0.98809098025489128</v>
          </cell>
          <cell r="X4534">
            <v>0.7887966502101269</v>
          </cell>
          <cell r="Y4534">
            <v>0.66761551804711539</v>
          </cell>
          <cell r="Z4534">
            <v>0.610881580460092</v>
          </cell>
          <cell r="AA4534">
            <v>0.48006448520683087</v>
          </cell>
          <cell r="AB4534">
            <v>0.24269481824749195</v>
          </cell>
          <cell r="AC4534">
            <v>0.2381363114210712</v>
          </cell>
          <cell r="AD4534">
            <v>0.27854610631280741</v>
          </cell>
          <cell r="AE4534">
            <v>0.7053573168928976</v>
          </cell>
          <cell r="AF4534">
            <v>1.0873339025114879</v>
          </cell>
          <cell r="AG4534">
            <v>1.1100184698474127</v>
          </cell>
          <cell r="AH4534">
            <v>1.0259329194149971</v>
          </cell>
          <cell r="AI4534">
            <v>0.8732524100706478</v>
          </cell>
          <cell r="AJ4534">
            <v>1.0518547833657854</v>
          </cell>
          <cell r="AK4534">
            <v>1.1752542431078887</v>
          </cell>
          <cell r="AL4534">
            <v>1.3959769667337023</v>
          </cell>
          <cell r="AM4534">
            <v>1.1634497040161114</v>
          </cell>
          <cell r="AN4534">
            <v>0.52265492542268044</v>
          </cell>
          <cell r="AO4534">
            <v>1.3283953258994279</v>
          </cell>
          <cell r="AP4534">
            <v>1.1269541624903499</v>
          </cell>
        </row>
        <row r="4535">
          <cell r="M4535">
            <v>0</v>
          </cell>
          <cell r="N4535">
            <v>0</v>
          </cell>
          <cell r="O4535">
            <v>0</v>
          </cell>
          <cell r="P4535">
            <v>0</v>
          </cell>
          <cell r="Q4535">
            <v>0</v>
          </cell>
          <cell r="R4535">
            <v>0</v>
          </cell>
          <cell r="S4535">
            <v>0</v>
          </cell>
          <cell r="T4535">
            <v>0</v>
          </cell>
          <cell r="U4535">
            <v>0</v>
          </cell>
          <cell r="V4535">
            <v>0</v>
          </cell>
          <cell r="W4535">
            <v>0</v>
          </cell>
          <cell r="X4535">
            <v>0</v>
          </cell>
          <cell r="Y4535">
            <v>0</v>
          </cell>
          <cell r="Z4535">
            <v>0</v>
          </cell>
          <cell r="AA4535">
            <v>0</v>
          </cell>
          <cell r="AB4535">
            <v>0</v>
          </cell>
          <cell r="AC4535">
            <v>0</v>
          </cell>
          <cell r="AD4535">
            <v>0</v>
          </cell>
          <cell r="AE4535">
            <v>0</v>
          </cell>
          <cell r="AF4535">
            <v>0</v>
          </cell>
          <cell r="AG4535">
            <v>0</v>
          </cell>
          <cell r="AH4535">
            <v>0</v>
          </cell>
          <cell r="AI4535">
            <v>0</v>
          </cell>
          <cell r="AJ4535">
            <v>0</v>
          </cell>
          <cell r="AK4535">
            <v>0</v>
          </cell>
          <cell r="AL4535">
            <v>0</v>
          </cell>
          <cell r="AM4535">
            <v>0</v>
          </cell>
          <cell r="AN4535">
            <v>0</v>
          </cell>
          <cell r="AO4535">
            <v>0</v>
          </cell>
          <cell r="AP4535">
            <v>0</v>
          </cell>
        </row>
        <row r="4536">
          <cell r="M4536">
            <v>0</v>
          </cell>
          <cell r="N4536">
            <v>0</v>
          </cell>
          <cell r="O4536">
            <v>0</v>
          </cell>
          <cell r="P4536">
            <v>0</v>
          </cell>
          <cell r="Q4536">
            <v>0</v>
          </cell>
          <cell r="R4536">
            <v>0</v>
          </cell>
          <cell r="S4536">
            <v>0</v>
          </cell>
          <cell r="T4536">
            <v>0</v>
          </cell>
          <cell r="U4536">
            <v>0</v>
          </cell>
          <cell r="V4536">
            <v>0</v>
          </cell>
          <cell r="W4536">
            <v>0</v>
          </cell>
          <cell r="X4536">
            <v>0</v>
          </cell>
          <cell r="Y4536">
            <v>0</v>
          </cell>
          <cell r="Z4536">
            <v>0</v>
          </cell>
          <cell r="AA4536">
            <v>0</v>
          </cell>
          <cell r="AB4536">
            <v>0</v>
          </cell>
          <cell r="AC4536">
            <v>0</v>
          </cell>
          <cell r="AD4536">
            <v>0</v>
          </cell>
          <cell r="AE4536">
            <v>0</v>
          </cell>
          <cell r="AF4536">
            <v>0</v>
          </cell>
          <cell r="AG4536">
            <v>0</v>
          </cell>
          <cell r="AH4536">
            <v>0</v>
          </cell>
          <cell r="AI4536">
            <v>0</v>
          </cell>
          <cell r="AJ4536">
            <v>0</v>
          </cell>
          <cell r="AK4536">
            <v>0</v>
          </cell>
          <cell r="AL4536">
            <v>0</v>
          </cell>
          <cell r="AM4536">
            <v>0</v>
          </cell>
          <cell r="AN4536">
            <v>0</v>
          </cell>
          <cell r="AO4536">
            <v>0</v>
          </cell>
          <cell r="AP4536">
            <v>0</v>
          </cell>
        </row>
        <row r="6866">
          <cell r="M6866">
            <v>0</v>
          </cell>
          <cell r="N6866">
            <v>0</v>
          </cell>
          <cell r="O6866">
            <v>0</v>
          </cell>
          <cell r="P6866">
            <v>0</v>
          </cell>
          <cell r="Q6866">
            <v>0</v>
          </cell>
          <cell r="R6866">
            <v>0</v>
          </cell>
          <cell r="S6866">
            <v>0</v>
          </cell>
          <cell r="T6866">
            <v>0</v>
          </cell>
          <cell r="U6866">
            <v>0</v>
          </cell>
          <cell r="V6866">
            <v>0</v>
          </cell>
          <cell r="W6866">
            <v>0</v>
          </cell>
          <cell r="X6866">
            <v>0</v>
          </cell>
          <cell r="Y6866">
            <v>0</v>
          </cell>
          <cell r="Z6866">
            <v>0</v>
          </cell>
          <cell r="AA6866">
            <v>0</v>
          </cell>
          <cell r="AB6866">
            <v>0</v>
          </cell>
          <cell r="AC6866">
            <v>0</v>
          </cell>
          <cell r="AD6866">
            <v>0</v>
          </cell>
          <cell r="AE6866">
            <v>0</v>
          </cell>
          <cell r="AF6866">
            <v>0</v>
          </cell>
          <cell r="AG6866">
            <v>0</v>
          </cell>
          <cell r="AH6866">
            <v>0</v>
          </cell>
          <cell r="AI6866">
            <v>0</v>
          </cell>
          <cell r="AJ6866">
            <v>0</v>
          </cell>
          <cell r="AK6866">
            <v>0</v>
          </cell>
          <cell r="AL6866">
            <v>0</v>
          </cell>
          <cell r="AM6866">
            <v>0</v>
          </cell>
          <cell r="AN6866">
            <v>0</v>
          </cell>
          <cell r="AO6866">
            <v>0</v>
          </cell>
          <cell r="AP6866">
            <v>0</v>
          </cell>
        </row>
        <row r="6868">
          <cell r="M6868">
            <v>0</v>
          </cell>
          <cell r="N6868">
            <v>0</v>
          </cell>
          <cell r="O6868">
            <v>0</v>
          </cell>
          <cell r="P6868">
            <v>0</v>
          </cell>
          <cell r="Q6868">
            <v>0</v>
          </cell>
          <cell r="R6868">
            <v>0</v>
          </cell>
          <cell r="S6868">
            <v>0</v>
          </cell>
          <cell r="T6868">
            <v>0</v>
          </cell>
          <cell r="U6868">
            <v>0</v>
          </cell>
          <cell r="V6868">
            <v>0</v>
          </cell>
          <cell r="W6868">
            <v>0</v>
          </cell>
          <cell r="X6868">
            <v>0</v>
          </cell>
          <cell r="Y6868">
            <v>0</v>
          </cell>
          <cell r="Z6868">
            <v>0</v>
          </cell>
          <cell r="AA6868">
            <v>0</v>
          </cell>
          <cell r="AB6868">
            <v>0</v>
          </cell>
          <cell r="AC6868">
            <v>0</v>
          </cell>
          <cell r="AD6868">
            <v>0</v>
          </cell>
          <cell r="AE6868">
            <v>0</v>
          </cell>
          <cell r="AF6868">
            <v>0</v>
          </cell>
          <cell r="AG6868">
            <v>0</v>
          </cell>
          <cell r="AH6868">
            <v>0</v>
          </cell>
          <cell r="AI6868">
            <v>0</v>
          </cell>
          <cell r="AJ6868">
            <v>0</v>
          </cell>
          <cell r="AK6868">
            <v>0</v>
          </cell>
          <cell r="AL6868">
            <v>0</v>
          </cell>
          <cell r="AM6868">
            <v>0</v>
          </cell>
          <cell r="AN6868">
            <v>0</v>
          </cell>
          <cell r="AO6868">
            <v>0</v>
          </cell>
          <cell r="AP6868">
            <v>0</v>
          </cell>
        </row>
        <row r="6972">
          <cell r="M6972">
            <v>0</v>
          </cell>
          <cell r="N6972">
            <v>0</v>
          </cell>
          <cell r="O6972">
            <v>0</v>
          </cell>
          <cell r="P6972">
            <v>0</v>
          </cell>
          <cell r="Q6972">
            <v>0</v>
          </cell>
          <cell r="R6972">
            <v>0</v>
          </cell>
          <cell r="S6972">
            <v>0</v>
          </cell>
          <cell r="T6972">
            <v>0</v>
          </cell>
          <cell r="U6972">
            <v>0</v>
          </cell>
          <cell r="V6972">
            <v>0</v>
          </cell>
          <cell r="W6972">
            <v>0</v>
          </cell>
          <cell r="X6972">
            <v>0</v>
          </cell>
          <cell r="Y6972">
            <v>0</v>
          </cell>
          <cell r="Z6972">
            <v>0</v>
          </cell>
          <cell r="AA6972">
            <v>0</v>
          </cell>
          <cell r="AB6972">
            <v>0</v>
          </cell>
          <cell r="AC6972">
            <v>0</v>
          </cell>
          <cell r="AD6972">
            <v>0</v>
          </cell>
          <cell r="AE6972">
            <v>0</v>
          </cell>
          <cell r="AF6972">
            <v>0</v>
          </cell>
          <cell r="AG6972">
            <v>0</v>
          </cell>
          <cell r="AH6972">
            <v>0</v>
          </cell>
          <cell r="AI6972">
            <v>0</v>
          </cell>
          <cell r="AJ6972">
            <v>0</v>
          </cell>
          <cell r="AK6972">
            <v>0</v>
          </cell>
          <cell r="AL6972">
            <v>0</v>
          </cell>
          <cell r="AM6972">
            <v>0</v>
          </cell>
          <cell r="AN6972">
            <v>0</v>
          </cell>
          <cell r="AO6972">
            <v>0</v>
          </cell>
          <cell r="AP6972">
            <v>0</v>
          </cell>
        </row>
        <row r="6973">
          <cell r="M6973">
            <v>0</v>
          </cell>
          <cell r="N6973">
            <v>0</v>
          </cell>
          <cell r="O6973">
            <v>0</v>
          </cell>
          <cell r="P6973">
            <v>0</v>
          </cell>
          <cell r="Q6973">
            <v>0</v>
          </cell>
          <cell r="R6973">
            <v>0</v>
          </cell>
          <cell r="S6973">
            <v>0</v>
          </cell>
          <cell r="T6973">
            <v>0</v>
          </cell>
          <cell r="U6973">
            <v>0</v>
          </cell>
          <cell r="V6973">
            <v>0</v>
          </cell>
          <cell r="W6973">
            <v>0</v>
          </cell>
          <cell r="X6973">
            <v>0</v>
          </cell>
          <cell r="Y6973">
            <v>0</v>
          </cell>
          <cell r="Z6973">
            <v>0</v>
          </cell>
          <cell r="AA6973">
            <v>0</v>
          </cell>
          <cell r="AB6973">
            <v>0</v>
          </cell>
          <cell r="AC6973">
            <v>0</v>
          </cell>
          <cell r="AD6973">
            <v>0</v>
          </cell>
          <cell r="AE6973">
            <v>0</v>
          </cell>
          <cell r="AF6973">
            <v>0</v>
          </cell>
          <cell r="AG6973">
            <v>0</v>
          </cell>
          <cell r="AH6973">
            <v>0</v>
          </cell>
          <cell r="AI6973">
            <v>0</v>
          </cell>
          <cell r="AJ6973">
            <v>0</v>
          </cell>
          <cell r="AK6973">
            <v>0</v>
          </cell>
          <cell r="AL6973">
            <v>0</v>
          </cell>
          <cell r="AM6973">
            <v>0</v>
          </cell>
          <cell r="AN6973">
            <v>0</v>
          </cell>
          <cell r="AO6973">
            <v>0</v>
          </cell>
          <cell r="AP6973">
            <v>0</v>
          </cell>
        </row>
        <row r="6974">
          <cell r="M6974">
            <v>0</v>
          </cell>
          <cell r="N6974">
            <v>0</v>
          </cell>
          <cell r="O6974">
            <v>0</v>
          </cell>
          <cell r="P6974">
            <v>0</v>
          </cell>
          <cell r="Q6974">
            <v>0</v>
          </cell>
          <cell r="R6974">
            <v>0</v>
          </cell>
          <cell r="S6974">
            <v>0</v>
          </cell>
          <cell r="T6974">
            <v>0</v>
          </cell>
          <cell r="U6974">
            <v>0</v>
          </cell>
          <cell r="V6974">
            <v>0</v>
          </cell>
          <cell r="W6974">
            <v>0</v>
          </cell>
          <cell r="X6974">
            <v>0</v>
          </cell>
          <cell r="Y6974">
            <v>0</v>
          </cell>
          <cell r="Z6974">
            <v>0</v>
          </cell>
          <cell r="AA6974">
            <v>0</v>
          </cell>
          <cell r="AB6974">
            <v>0</v>
          </cell>
          <cell r="AC6974">
            <v>0</v>
          </cell>
          <cell r="AD6974">
            <v>0</v>
          </cell>
          <cell r="AE6974">
            <v>0</v>
          </cell>
          <cell r="AF6974">
            <v>0</v>
          </cell>
          <cell r="AG6974">
            <v>0</v>
          </cell>
          <cell r="AH6974">
            <v>0</v>
          </cell>
          <cell r="AI6974">
            <v>0</v>
          </cell>
          <cell r="AJ6974">
            <v>0</v>
          </cell>
          <cell r="AK6974">
            <v>0</v>
          </cell>
          <cell r="AL6974">
            <v>0</v>
          </cell>
          <cell r="AM6974">
            <v>0</v>
          </cell>
          <cell r="AN6974">
            <v>0</v>
          </cell>
          <cell r="AO6974">
            <v>0</v>
          </cell>
          <cell r="AP6974">
            <v>0</v>
          </cell>
        </row>
        <row r="7394">
          <cell r="M7394">
            <v>0</v>
          </cell>
          <cell r="N7394">
            <v>0</v>
          </cell>
          <cell r="O7394">
            <v>0</v>
          </cell>
          <cell r="P7394">
            <v>0</v>
          </cell>
          <cell r="Q7394">
            <v>0</v>
          </cell>
          <cell r="R7394">
            <v>0</v>
          </cell>
          <cell r="S7394">
            <v>0</v>
          </cell>
          <cell r="T7394">
            <v>0</v>
          </cell>
          <cell r="U7394">
            <v>0</v>
          </cell>
          <cell r="V7394">
            <v>0</v>
          </cell>
          <cell r="W7394">
            <v>0.1585644372201318</v>
          </cell>
          <cell r="X7394">
            <v>0.17618270802236871</v>
          </cell>
          <cell r="Y7394">
            <v>0.19086460035756608</v>
          </cell>
          <cell r="Z7394">
            <v>0.19086460035756608</v>
          </cell>
          <cell r="AA7394">
            <v>0.19673735729164504</v>
          </cell>
          <cell r="AB7394">
            <v>0.19673735729164504</v>
          </cell>
          <cell r="AC7394">
            <v>0.24159031203962084</v>
          </cell>
          <cell r="AD7394">
            <v>0.30577150805014658</v>
          </cell>
          <cell r="AE7394">
            <v>0.29233022404794218</v>
          </cell>
          <cell r="AF7394">
            <v>0.39822645606530915</v>
          </cell>
          <cell r="AG7394">
            <v>0.31868701205226468</v>
          </cell>
          <cell r="AH7394">
            <v>0.3153528000517179</v>
          </cell>
          <cell r="AI7394">
            <v>0.3905298360640469</v>
          </cell>
          <cell r="AJ7394">
            <v>0.46263783607587267</v>
          </cell>
          <cell r="AK7394">
            <v>0.55746198009142389</v>
          </cell>
          <cell r="AL7394">
            <v>0.73813788732105456</v>
          </cell>
          <cell r="AM7394">
            <v>0.80236800013158838</v>
          </cell>
          <cell r="AN7394">
            <v>0.84828975133911966</v>
          </cell>
          <cell r="AO7394">
            <v>0.98696149576186187</v>
          </cell>
          <cell r="AP7394">
            <v>1.0845769645778709</v>
          </cell>
        </row>
        <row r="7395">
          <cell r="M7395">
            <v>0</v>
          </cell>
          <cell r="N7395">
            <v>0</v>
          </cell>
          <cell r="O7395">
            <v>0</v>
          </cell>
          <cell r="P7395">
            <v>0</v>
          </cell>
          <cell r="Q7395">
            <v>0</v>
          </cell>
          <cell r="R7395">
            <v>0</v>
          </cell>
          <cell r="S7395">
            <v>0</v>
          </cell>
          <cell r="T7395">
            <v>0</v>
          </cell>
          <cell r="U7395">
            <v>0</v>
          </cell>
          <cell r="V7395">
            <v>0</v>
          </cell>
          <cell r="W7395">
            <v>0</v>
          </cell>
          <cell r="X7395">
            <v>0</v>
          </cell>
          <cell r="Y7395">
            <v>0</v>
          </cell>
          <cell r="Z7395">
            <v>0</v>
          </cell>
          <cell r="AA7395">
            <v>0</v>
          </cell>
          <cell r="AB7395">
            <v>0</v>
          </cell>
          <cell r="AC7395">
            <v>0</v>
          </cell>
          <cell r="AD7395">
            <v>0</v>
          </cell>
          <cell r="AE7395">
            <v>0</v>
          </cell>
          <cell r="AF7395">
            <v>0</v>
          </cell>
          <cell r="AG7395">
            <v>0</v>
          </cell>
          <cell r="AH7395">
            <v>0</v>
          </cell>
          <cell r="AI7395">
            <v>0</v>
          </cell>
          <cell r="AJ7395">
            <v>0</v>
          </cell>
          <cell r="AK7395">
            <v>0</v>
          </cell>
          <cell r="AL7395">
            <v>0</v>
          </cell>
          <cell r="AM7395">
            <v>0</v>
          </cell>
          <cell r="AN7395">
            <v>0</v>
          </cell>
          <cell r="AO7395">
            <v>0</v>
          </cell>
          <cell r="AP7395">
            <v>0</v>
          </cell>
        </row>
        <row r="7396">
          <cell r="M7396">
            <v>0</v>
          </cell>
          <cell r="N7396">
            <v>0</v>
          </cell>
          <cell r="O7396">
            <v>0</v>
          </cell>
          <cell r="P7396">
            <v>0</v>
          </cell>
          <cell r="Q7396">
            <v>0</v>
          </cell>
          <cell r="R7396">
            <v>0</v>
          </cell>
          <cell r="S7396">
            <v>0</v>
          </cell>
          <cell r="T7396">
            <v>0</v>
          </cell>
          <cell r="U7396">
            <v>0</v>
          </cell>
          <cell r="V7396">
            <v>0</v>
          </cell>
          <cell r="W7396">
            <v>0</v>
          </cell>
          <cell r="X7396">
            <v>0</v>
          </cell>
          <cell r="Y7396">
            <v>0</v>
          </cell>
          <cell r="Z7396">
            <v>0</v>
          </cell>
          <cell r="AA7396">
            <v>0</v>
          </cell>
          <cell r="AB7396">
            <v>0</v>
          </cell>
          <cell r="AC7396">
            <v>0</v>
          </cell>
          <cell r="AD7396">
            <v>0</v>
          </cell>
          <cell r="AE7396">
            <v>0</v>
          </cell>
          <cell r="AF7396">
            <v>0</v>
          </cell>
          <cell r="AG7396">
            <v>0</v>
          </cell>
          <cell r="AH7396">
            <v>0</v>
          </cell>
          <cell r="AI7396">
            <v>0</v>
          </cell>
          <cell r="AJ7396">
            <v>0</v>
          </cell>
          <cell r="AK7396">
            <v>0</v>
          </cell>
          <cell r="AL7396">
            <v>0</v>
          </cell>
          <cell r="AM7396">
            <v>0</v>
          </cell>
          <cell r="AN7396">
            <v>0</v>
          </cell>
          <cell r="AO7396">
            <v>0</v>
          </cell>
          <cell r="AP7396">
            <v>0</v>
          </cell>
        </row>
        <row r="7397">
          <cell r="M7397">
            <v>0</v>
          </cell>
          <cell r="N7397">
            <v>0</v>
          </cell>
          <cell r="O7397">
            <v>0</v>
          </cell>
          <cell r="P7397">
            <v>0</v>
          </cell>
          <cell r="Q7397">
            <v>0</v>
          </cell>
          <cell r="R7397">
            <v>0</v>
          </cell>
          <cell r="S7397">
            <v>0</v>
          </cell>
          <cell r="T7397">
            <v>0</v>
          </cell>
          <cell r="U7397">
            <v>0</v>
          </cell>
          <cell r="V7397">
            <v>0</v>
          </cell>
          <cell r="W7397">
            <v>0.1585644372201318</v>
          </cell>
          <cell r="X7397">
            <v>0.17618270802236871</v>
          </cell>
          <cell r="Y7397">
            <v>0.19086460035756608</v>
          </cell>
          <cell r="Z7397">
            <v>0.19086460035756608</v>
          </cell>
          <cell r="AA7397">
            <v>0.19673735729164504</v>
          </cell>
          <cell r="AB7397">
            <v>0.19673735729164504</v>
          </cell>
          <cell r="AC7397">
            <v>0.24159031203962084</v>
          </cell>
          <cell r="AD7397">
            <v>0.30577150805014658</v>
          </cell>
          <cell r="AE7397">
            <v>0.29233022404794218</v>
          </cell>
          <cell r="AF7397">
            <v>0.39822645606530915</v>
          </cell>
          <cell r="AG7397">
            <v>0.31868701205226468</v>
          </cell>
          <cell r="AH7397">
            <v>0.3153528000517179</v>
          </cell>
          <cell r="AI7397">
            <v>0.3905298360640469</v>
          </cell>
          <cell r="AJ7397">
            <v>0.46263783607587267</v>
          </cell>
          <cell r="AK7397">
            <v>0.55746198009142389</v>
          </cell>
          <cell r="AL7397">
            <v>0.73813788732105456</v>
          </cell>
          <cell r="AM7397">
            <v>0.80236800013158838</v>
          </cell>
          <cell r="AN7397">
            <v>0.84828975133911966</v>
          </cell>
          <cell r="AO7397">
            <v>0.98696149576186187</v>
          </cell>
          <cell r="AP7397">
            <v>1.0845769645778709</v>
          </cell>
        </row>
        <row r="7398">
          <cell r="M7398">
            <v>0</v>
          </cell>
          <cell r="N7398">
            <v>0</v>
          </cell>
          <cell r="O7398">
            <v>0</v>
          </cell>
          <cell r="P7398">
            <v>0</v>
          </cell>
          <cell r="Q7398">
            <v>0</v>
          </cell>
          <cell r="R7398">
            <v>0</v>
          </cell>
          <cell r="S7398">
            <v>0</v>
          </cell>
          <cell r="T7398">
            <v>0</v>
          </cell>
          <cell r="U7398">
            <v>0</v>
          </cell>
          <cell r="V7398">
            <v>0</v>
          </cell>
          <cell r="W7398">
            <v>0</v>
          </cell>
          <cell r="X7398">
            <v>0</v>
          </cell>
          <cell r="Y7398">
            <v>0</v>
          </cell>
          <cell r="Z7398">
            <v>0</v>
          </cell>
          <cell r="AA7398">
            <v>0</v>
          </cell>
          <cell r="AB7398">
            <v>0</v>
          </cell>
          <cell r="AC7398">
            <v>0</v>
          </cell>
          <cell r="AD7398">
            <v>0</v>
          </cell>
          <cell r="AE7398">
            <v>0</v>
          </cell>
          <cell r="AF7398">
            <v>0</v>
          </cell>
          <cell r="AG7398">
            <v>0</v>
          </cell>
          <cell r="AH7398">
            <v>0</v>
          </cell>
          <cell r="AI7398">
            <v>0</v>
          </cell>
          <cell r="AJ7398">
            <v>0</v>
          </cell>
          <cell r="AK7398">
            <v>0</v>
          </cell>
          <cell r="AL7398">
            <v>0</v>
          </cell>
          <cell r="AM7398">
            <v>0</v>
          </cell>
          <cell r="AN7398">
            <v>0</v>
          </cell>
          <cell r="AO7398">
            <v>0</v>
          </cell>
          <cell r="AP7398">
            <v>0</v>
          </cell>
        </row>
        <row r="7500">
          <cell r="M7500">
            <v>0</v>
          </cell>
          <cell r="N7500">
            <v>0</v>
          </cell>
          <cell r="O7500">
            <v>0</v>
          </cell>
          <cell r="P7500">
            <v>0</v>
          </cell>
          <cell r="Q7500">
            <v>0</v>
          </cell>
          <cell r="R7500">
            <v>0</v>
          </cell>
          <cell r="S7500">
            <v>0</v>
          </cell>
          <cell r="T7500">
            <v>0</v>
          </cell>
          <cell r="U7500">
            <v>0</v>
          </cell>
          <cell r="V7500">
            <v>0</v>
          </cell>
          <cell r="W7500">
            <v>0</v>
          </cell>
          <cell r="X7500">
            <v>0</v>
          </cell>
          <cell r="Y7500">
            <v>0</v>
          </cell>
          <cell r="Z7500">
            <v>0</v>
          </cell>
          <cell r="AA7500">
            <v>0</v>
          </cell>
          <cell r="AB7500">
            <v>0</v>
          </cell>
          <cell r="AC7500">
            <v>0</v>
          </cell>
          <cell r="AD7500">
            <v>0</v>
          </cell>
          <cell r="AE7500">
            <v>0</v>
          </cell>
          <cell r="AF7500">
            <v>0</v>
          </cell>
          <cell r="AG7500">
            <v>0</v>
          </cell>
          <cell r="AH7500">
            <v>0</v>
          </cell>
          <cell r="AI7500">
            <v>0</v>
          </cell>
          <cell r="AJ7500">
            <v>0</v>
          </cell>
          <cell r="AK7500">
            <v>0</v>
          </cell>
          <cell r="AL7500">
            <v>0</v>
          </cell>
          <cell r="AM7500">
            <v>0</v>
          </cell>
          <cell r="AN7500">
            <v>0</v>
          </cell>
          <cell r="AO7500">
            <v>0</v>
          </cell>
          <cell r="AP7500">
            <v>0</v>
          </cell>
        </row>
        <row r="7502">
          <cell r="M7502">
            <v>0</v>
          </cell>
          <cell r="N7502">
            <v>0</v>
          </cell>
          <cell r="O7502">
            <v>0</v>
          </cell>
          <cell r="P7502">
            <v>0</v>
          </cell>
          <cell r="Q7502">
            <v>0</v>
          </cell>
          <cell r="R7502">
            <v>0</v>
          </cell>
          <cell r="S7502">
            <v>0</v>
          </cell>
          <cell r="T7502">
            <v>0</v>
          </cell>
          <cell r="U7502">
            <v>0</v>
          </cell>
          <cell r="V7502">
            <v>0</v>
          </cell>
          <cell r="W7502">
            <v>0</v>
          </cell>
          <cell r="X7502">
            <v>0</v>
          </cell>
          <cell r="Y7502">
            <v>0</v>
          </cell>
          <cell r="Z7502">
            <v>0</v>
          </cell>
          <cell r="AA7502">
            <v>0</v>
          </cell>
          <cell r="AB7502">
            <v>0</v>
          </cell>
          <cell r="AC7502">
            <v>0</v>
          </cell>
          <cell r="AD7502">
            <v>0</v>
          </cell>
          <cell r="AE7502">
            <v>0</v>
          </cell>
          <cell r="AF7502">
            <v>0</v>
          </cell>
          <cell r="AG7502">
            <v>0</v>
          </cell>
          <cell r="AH7502">
            <v>0</v>
          </cell>
          <cell r="AI7502">
            <v>0</v>
          </cell>
          <cell r="AJ7502">
            <v>0</v>
          </cell>
          <cell r="AK7502">
            <v>0</v>
          </cell>
          <cell r="AL7502">
            <v>0</v>
          </cell>
          <cell r="AM7502">
            <v>0</v>
          </cell>
          <cell r="AN7502">
            <v>0</v>
          </cell>
          <cell r="AO7502">
            <v>0</v>
          </cell>
          <cell r="AP7502">
            <v>0</v>
          </cell>
        </row>
        <row r="7503">
          <cell r="M7503">
            <v>0</v>
          </cell>
          <cell r="N7503">
            <v>0</v>
          </cell>
          <cell r="O7503">
            <v>0</v>
          </cell>
          <cell r="P7503">
            <v>0</v>
          </cell>
          <cell r="Q7503">
            <v>0</v>
          </cell>
          <cell r="R7503">
            <v>0</v>
          </cell>
          <cell r="S7503">
            <v>0</v>
          </cell>
          <cell r="T7503">
            <v>0</v>
          </cell>
          <cell r="U7503">
            <v>0</v>
          </cell>
          <cell r="V7503">
            <v>0</v>
          </cell>
          <cell r="W7503">
            <v>0</v>
          </cell>
          <cell r="X7503">
            <v>0</v>
          </cell>
          <cell r="Y7503">
            <v>0</v>
          </cell>
          <cell r="Z7503">
            <v>0</v>
          </cell>
          <cell r="AA7503">
            <v>0</v>
          </cell>
          <cell r="AB7503">
            <v>0</v>
          </cell>
          <cell r="AC7503">
            <v>0</v>
          </cell>
          <cell r="AD7503">
            <v>0</v>
          </cell>
          <cell r="AE7503">
            <v>0</v>
          </cell>
          <cell r="AF7503">
            <v>0</v>
          </cell>
          <cell r="AG7503">
            <v>0</v>
          </cell>
          <cell r="AH7503">
            <v>0</v>
          </cell>
          <cell r="AI7503">
            <v>0</v>
          </cell>
          <cell r="AJ7503">
            <v>0</v>
          </cell>
          <cell r="AK7503">
            <v>0</v>
          </cell>
          <cell r="AL7503">
            <v>0</v>
          </cell>
          <cell r="AM7503">
            <v>0</v>
          </cell>
          <cell r="AN7503">
            <v>0</v>
          </cell>
          <cell r="AO7503">
            <v>0</v>
          </cell>
          <cell r="AP7503">
            <v>0</v>
          </cell>
        </row>
        <row r="7504">
          <cell r="M7504">
            <v>0</v>
          </cell>
          <cell r="N7504">
            <v>0</v>
          </cell>
          <cell r="O7504">
            <v>0</v>
          </cell>
          <cell r="P7504">
            <v>0</v>
          </cell>
          <cell r="Q7504">
            <v>0</v>
          </cell>
          <cell r="R7504">
            <v>0</v>
          </cell>
          <cell r="S7504">
            <v>0</v>
          </cell>
          <cell r="T7504">
            <v>0</v>
          </cell>
          <cell r="U7504">
            <v>0</v>
          </cell>
          <cell r="V7504">
            <v>0</v>
          </cell>
          <cell r="W7504">
            <v>0</v>
          </cell>
          <cell r="X7504">
            <v>0</v>
          </cell>
          <cell r="Y7504">
            <v>0</v>
          </cell>
          <cell r="Z7504">
            <v>0</v>
          </cell>
          <cell r="AA7504">
            <v>0</v>
          </cell>
          <cell r="AB7504">
            <v>0</v>
          </cell>
          <cell r="AC7504">
            <v>0</v>
          </cell>
          <cell r="AD7504">
            <v>0</v>
          </cell>
          <cell r="AE7504">
            <v>0</v>
          </cell>
          <cell r="AF7504">
            <v>0</v>
          </cell>
          <cell r="AG7504">
            <v>0</v>
          </cell>
          <cell r="AH7504">
            <v>0</v>
          </cell>
          <cell r="AI7504">
            <v>0</v>
          </cell>
          <cell r="AJ7504">
            <v>0</v>
          </cell>
          <cell r="AK7504">
            <v>0</v>
          </cell>
          <cell r="AL7504">
            <v>0</v>
          </cell>
          <cell r="AM7504">
            <v>0</v>
          </cell>
          <cell r="AN7504">
            <v>0</v>
          </cell>
          <cell r="AO7504">
            <v>0</v>
          </cell>
          <cell r="AP7504">
            <v>0</v>
          </cell>
        </row>
        <row r="7712">
          <cell r="M7712">
            <v>0</v>
          </cell>
          <cell r="N7712">
            <v>0</v>
          </cell>
          <cell r="O7712">
            <v>0</v>
          </cell>
          <cell r="P7712">
            <v>0</v>
          </cell>
          <cell r="Q7712">
            <v>0</v>
          </cell>
          <cell r="R7712">
            <v>0</v>
          </cell>
          <cell r="S7712">
            <v>0</v>
          </cell>
          <cell r="T7712">
            <v>0</v>
          </cell>
          <cell r="U7712">
            <v>0</v>
          </cell>
          <cell r="V7712">
            <v>0</v>
          </cell>
          <cell r="W7712">
            <v>0</v>
          </cell>
          <cell r="X7712">
            <v>0</v>
          </cell>
          <cell r="Y7712">
            <v>0</v>
          </cell>
          <cell r="Z7712">
            <v>0</v>
          </cell>
          <cell r="AA7712">
            <v>0</v>
          </cell>
          <cell r="AB7712">
            <v>0</v>
          </cell>
          <cell r="AC7712">
            <v>0</v>
          </cell>
          <cell r="AD7712">
            <v>0</v>
          </cell>
          <cell r="AE7712">
            <v>0</v>
          </cell>
          <cell r="AF7712">
            <v>0</v>
          </cell>
          <cell r="AG7712">
            <v>0</v>
          </cell>
          <cell r="AH7712">
            <v>0</v>
          </cell>
          <cell r="AI7712">
            <v>0</v>
          </cell>
          <cell r="AJ7712">
            <v>0</v>
          </cell>
          <cell r="AK7712">
            <v>0</v>
          </cell>
          <cell r="AL7712">
            <v>0</v>
          </cell>
          <cell r="AM7712">
            <v>0</v>
          </cell>
          <cell r="AN7712">
            <v>0</v>
          </cell>
          <cell r="AO7712">
            <v>0</v>
          </cell>
          <cell r="AP7712">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5:P8"/>
  <sheetViews>
    <sheetView zoomScale="72" zoomScaleNormal="115" workbookViewId="0">
      <selection activeCell="E33" sqref="E33:F33"/>
    </sheetView>
  </sheetViews>
  <sheetFormatPr defaultRowHeight="15" x14ac:dyDescent="0.25"/>
  <cols>
    <col min="16" max="16" width="14.7109375" customWidth="1"/>
  </cols>
  <sheetData>
    <row r="5" spans="14:16" x14ac:dyDescent="0.25">
      <c r="N5">
        <v>192</v>
      </c>
      <c r="O5">
        <f>12880</f>
        <v>12880</v>
      </c>
      <c r="P5" s="245">
        <f>O5*90</f>
        <v>1159200</v>
      </c>
    </row>
    <row r="6" spans="14:16" x14ac:dyDescent="0.25">
      <c r="O6">
        <f>O5/N5</f>
        <v>67.083333333333329</v>
      </c>
      <c r="P6" s="245">
        <v>90</v>
      </c>
    </row>
    <row r="7" spans="14:16" x14ac:dyDescent="0.25">
      <c r="P7" s="245">
        <f>P5*P6*3.6</f>
        <v>375580800</v>
      </c>
    </row>
    <row r="8" spans="14:16" x14ac:dyDescent="0.25">
      <c r="P8" s="245">
        <f>P7/42</f>
        <v>8942400</v>
      </c>
    </row>
  </sheetData>
  <pageMargins left="0.7" right="0.7" top="0.75" bottom="0.75" header="0.3" footer="0.3"/>
  <pageSetup paperSize="9"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2"/>
  <sheetViews>
    <sheetView zoomScaleNormal="100" workbookViewId="0">
      <selection activeCell="Z46" sqref="Z46"/>
    </sheetView>
  </sheetViews>
  <sheetFormatPr defaultRowHeight="0.4" customHeight="1" outlineLevelRow="2" x14ac:dyDescent="0.3"/>
  <cols>
    <col min="1" max="1" width="8.85546875" style="160"/>
    <col min="2" max="2" width="4.7109375" customWidth="1"/>
    <col min="7" max="7" width="13.85546875" customWidth="1"/>
    <col min="8" max="18" width="10" bestFit="1" customWidth="1"/>
  </cols>
  <sheetData>
    <row r="1" spans="1:40" ht="15.6" customHeight="1" x14ac:dyDescent="0.3">
      <c r="A1" s="203" t="s">
        <v>515</v>
      </c>
    </row>
    <row r="2" spans="1:40" ht="15.6" customHeight="1" x14ac:dyDescent="0.3">
      <c r="AC2" s="4">
        <v>2010</v>
      </c>
      <c r="AD2" s="4">
        <v>2011</v>
      </c>
      <c r="AE2" s="4">
        <v>2012</v>
      </c>
      <c r="AF2" s="4">
        <v>2013</v>
      </c>
      <c r="AG2" s="4">
        <v>2014</v>
      </c>
      <c r="AH2" s="4">
        <v>2015</v>
      </c>
      <c r="AI2" s="4">
        <v>2016</v>
      </c>
      <c r="AJ2" s="4">
        <v>2017</v>
      </c>
      <c r="AK2" s="4">
        <v>2018</v>
      </c>
      <c r="AL2" s="4">
        <v>2019</v>
      </c>
      <c r="AM2" s="4">
        <v>2020</v>
      </c>
    </row>
    <row r="3" spans="1:40" ht="15.6" customHeight="1" x14ac:dyDescent="0.3">
      <c r="H3" s="4">
        <v>2010</v>
      </c>
      <c r="I3" s="4">
        <v>2011</v>
      </c>
      <c r="J3" s="4">
        <v>2012</v>
      </c>
      <c r="K3" s="4">
        <v>2013</v>
      </c>
      <c r="L3" s="4">
        <v>2014</v>
      </c>
      <c r="M3" s="4">
        <v>2015</v>
      </c>
      <c r="N3" s="4">
        <v>2016</v>
      </c>
      <c r="O3" s="4">
        <v>2017</v>
      </c>
      <c r="P3" s="4">
        <v>2018</v>
      </c>
      <c r="Q3" s="4">
        <v>2019</v>
      </c>
      <c r="R3" s="5">
        <v>2020</v>
      </c>
    </row>
    <row r="4" spans="1:40" ht="15.6" customHeight="1" x14ac:dyDescent="0.3">
      <c r="A4" s="161" t="s">
        <v>434</v>
      </c>
      <c r="B4" s="137" t="s">
        <v>406</v>
      </c>
      <c r="C4" s="136"/>
      <c r="D4" s="136"/>
      <c r="E4" s="136"/>
      <c r="F4" s="136"/>
      <c r="G4" s="136"/>
      <c r="H4" s="140" t="s">
        <v>441</v>
      </c>
      <c r="I4" s="140"/>
      <c r="J4" s="140"/>
      <c r="K4" s="140"/>
      <c r="L4" s="140"/>
      <c r="M4" s="140"/>
      <c r="N4" s="140"/>
      <c r="O4" s="140"/>
      <c r="P4" s="140"/>
      <c r="Q4" s="140"/>
      <c r="R4" s="140"/>
      <c r="X4" s="136"/>
      <c r="Y4" s="137" t="s">
        <v>419</v>
      </c>
      <c r="Z4" s="136"/>
      <c r="AA4" s="136"/>
      <c r="AB4" s="136"/>
      <c r="AC4" s="140"/>
      <c r="AD4" s="140"/>
      <c r="AE4" s="140"/>
      <c r="AF4" s="140"/>
      <c r="AG4" s="140"/>
      <c r="AH4" s="140"/>
      <c r="AI4" s="140"/>
      <c r="AJ4" s="140"/>
      <c r="AK4" s="140"/>
      <c r="AL4" s="140"/>
      <c r="AM4" s="140"/>
    </row>
    <row r="5" spans="1:40" ht="15.6" customHeight="1" x14ac:dyDescent="0.3">
      <c r="B5" s="138" t="s">
        <v>414</v>
      </c>
      <c r="G5" t="s">
        <v>400</v>
      </c>
      <c r="H5" s="154">
        <f>3000/1000000</f>
        <v>3.0000000000000001E-3</v>
      </c>
      <c r="I5" s="154">
        <f t="shared" ref="I5:R5" si="0">3000/1000000</f>
        <v>3.0000000000000001E-3</v>
      </c>
      <c r="J5" s="154">
        <f t="shared" si="0"/>
        <v>3.0000000000000001E-3</v>
      </c>
      <c r="K5" s="154">
        <f t="shared" si="0"/>
        <v>3.0000000000000001E-3</v>
      </c>
      <c r="L5" s="154">
        <f t="shared" si="0"/>
        <v>3.0000000000000001E-3</v>
      </c>
      <c r="M5" s="154">
        <f t="shared" si="0"/>
        <v>3.0000000000000001E-3</v>
      </c>
      <c r="N5" s="154">
        <f t="shared" si="0"/>
        <v>3.0000000000000001E-3</v>
      </c>
      <c r="O5" s="154">
        <f t="shared" si="0"/>
        <v>3.0000000000000001E-3</v>
      </c>
      <c r="P5" s="154">
        <f t="shared" si="0"/>
        <v>3.0000000000000001E-3</v>
      </c>
      <c r="Q5" s="154">
        <f t="shared" si="0"/>
        <v>3.0000000000000001E-3</v>
      </c>
      <c r="R5" s="154">
        <f t="shared" si="0"/>
        <v>3.0000000000000001E-3</v>
      </c>
      <c r="T5" t="s">
        <v>420</v>
      </c>
      <c r="Y5" s="138" t="s">
        <v>414</v>
      </c>
      <c r="AC5" s="147">
        <v>1</v>
      </c>
      <c r="AD5" s="147">
        <v>1</v>
      </c>
      <c r="AE5" s="147">
        <v>1</v>
      </c>
      <c r="AF5" s="147">
        <v>1</v>
      </c>
      <c r="AG5" s="147">
        <v>1</v>
      </c>
      <c r="AH5" s="147">
        <v>1</v>
      </c>
      <c r="AI5" s="147">
        <v>1</v>
      </c>
      <c r="AJ5" s="147">
        <v>1</v>
      </c>
      <c r="AK5" s="147">
        <v>1</v>
      </c>
      <c r="AL5" s="147">
        <v>1</v>
      </c>
      <c r="AM5" s="147">
        <v>1</v>
      </c>
    </row>
    <row r="6" spans="1:40" ht="15.6" customHeight="1" x14ac:dyDescent="0.3">
      <c r="B6" s="138"/>
      <c r="C6" t="s">
        <v>407</v>
      </c>
      <c r="G6" t="s">
        <v>400</v>
      </c>
      <c r="H6" s="154"/>
      <c r="I6" s="154"/>
      <c r="J6" s="154"/>
      <c r="K6" s="154"/>
      <c r="L6" s="154"/>
      <c r="M6" s="154"/>
      <c r="N6" s="154"/>
      <c r="O6" s="154"/>
      <c r="P6" s="154"/>
      <c r="Q6" s="154"/>
      <c r="R6" s="154"/>
      <c r="Y6" s="138"/>
      <c r="Z6" t="s">
        <v>407</v>
      </c>
      <c r="AC6" s="147"/>
      <c r="AD6" s="147"/>
      <c r="AE6" s="147"/>
      <c r="AF6" s="147"/>
      <c r="AG6" s="147"/>
      <c r="AH6" s="147"/>
      <c r="AI6" s="147"/>
      <c r="AJ6" s="147"/>
      <c r="AK6" s="147"/>
      <c r="AL6" s="147"/>
      <c r="AM6" s="147"/>
    </row>
    <row r="7" spans="1:40" ht="15.6" customHeight="1" x14ac:dyDescent="0.3">
      <c r="B7" s="138"/>
      <c r="C7" t="s">
        <v>417</v>
      </c>
      <c r="G7" t="s">
        <v>400</v>
      </c>
      <c r="H7" s="156">
        <f t="shared" ref="H7:R8" si="1">H$5*AC7</f>
        <v>2.97E-3</v>
      </c>
      <c r="I7" s="156">
        <f t="shared" si="1"/>
        <v>2.9099999999999998E-3</v>
      </c>
      <c r="J7" s="156">
        <f t="shared" si="1"/>
        <v>2.82E-3</v>
      </c>
      <c r="K7" s="156">
        <f t="shared" si="1"/>
        <v>2.7300000000000002E-3</v>
      </c>
      <c r="L7" s="156">
        <f t="shared" si="1"/>
        <v>2.7000000000000001E-3</v>
      </c>
      <c r="M7" s="156">
        <f t="shared" si="1"/>
        <v>2.64E-3</v>
      </c>
      <c r="N7" s="156">
        <f t="shared" si="1"/>
        <v>2.5799999999999998E-3</v>
      </c>
      <c r="O7" s="156">
        <f t="shared" si="1"/>
        <v>2.4000000000000002E-3</v>
      </c>
      <c r="P7" s="156">
        <f t="shared" si="1"/>
        <v>2.3400000000000001E-3</v>
      </c>
      <c r="Q7" s="156">
        <f t="shared" si="1"/>
        <v>2.2799999999999999E-3</v>
      </c>
      <c r="R7" s="156">
        <f t="shared" si="1"/>
        <v>2.2500000000000003E-3</v>
      </c>
      <c r="T7" t="s">
        <v>431</v>
      </c>
      <c r="Y7" s="138"/>
      <c r="Z7" t="s">
        <v>417</v>
      </c>
      <c r="AC7" s="148">
        <f>AC5-AC8</f>
        <v>0.99</v>
      </c>
      <c r="AD7" s="148">
        <f t="shared" ref="AD7:AM7" si="2">AD5-AD8</f>
        <v>0.97</v>
      </c>
      <c r="AE7" s="148">
        <f t="shared" si="2"/>
        <v>0.94</v>
      </c>
      <c r="AF7" s="148">
        <f t="shared" si="2"/>
        <v>0.91</v>
      </c>
      <c r="AG7" s="148">
        <f t="shared" si="2"/>
        <v>0.9</v>
      </c>
      <c r="AH7" s="148">
        <f t="shared" si="2"/>
        <v>0.88</v>
      </c>
      <c r="AI7" s="148">
        <f t="shared" si="2"/>
        <v>0.86</v>
      </c>
      <c r="AJ7" s="148">
        <f t="shared" si="2"/>
        <v>0.8</v>
      </c>
      <c r="AK7" s="148">
        <f t="shared" si="2"/>
        <v>0.78</v>
      </c>
      <c r="AL7" s="148">
        <f t="shared" si="2"/>
        <v>0.76</v>
      </c>
      <c r="AM7" s="148">
        <f t="shared" si="2"/>
        <v>0.75</v>
      </c>
      <c r="AN7" t="s">
        <v>420</v>
      </c>
    </row>
    <row r="8" spans="1:40" ht="15.6" customHeight="1" x14ac:dyDescent="0.3">
      <c r="B8" s="138"/>
      <c r="C8" t="s">
        <v>409</v>
      </c>
      <c r="G8" t="s">
        <v>400</v>
      </c>
      <c r="H8" s="156">
        <f t="shared" si="1"/>
        <v>3.0000000000000001E-5</v>
      </c>
      <c r="I8" s="156">
        <f t="shared" si="1"/>
        <v>8.9999999999999992E-5</v>
      </c>
      <c r="J8" s="156">
        <f t="shared" si="1"/>
        <v>1.7999999999999998E-4</v>
      </c>
      <c r="K8" s="156">
        <f t="shared" si="1"/>
        <v>2.7E-4</v>
      </c>
      <c r="L8" s="156">
        <f t="shared" si="1"/>
        <v>3.0000000000000003E-4</v>
      </c>
      <c r="M8" s="156">
        <f t="shared" si="1"/>
        <v>3.5999999999999997E-4</v>
      </c>
      <c r="N8" s="156">
        <f t="shared" si="1"/>
        <v>4.2000000000000007E-4</v>
      </c>
      <c r="O8" s="156">
        <f t="shared" si="1"/>
        <v>6.0000000000000006E-4</v>
      </c>
      <c r="P8" s="156">
        <f t="shared" si="1"/>
        <v>6.6E-4</v>
      </c>
      <c r="Q8" s="156">
        <f t="shared" si="1"/>
        <v>7.1999999999999994E-4</v>
      </c>
      <c r="R8" s="156">
        <f t="shared" si="1"/>
        <v>7.5000000000000002E-4</v>
      </c>
      <c r="T8" t="s">
        <v>431</v>
      </c>
      <c r="Y8" s="138"/>
      <c r="Z8" t="s">
        <v>409</v>
      </c>
      <c r="AC8" s="149">
        <v>0.01</v>
      </c>
      <c r="AD8" s="149">
        <v>0.03</v>
      </c>
      <c r="AE8" s="149">
        <v>0.06</v>
      </c>
      <c r="AF8" s="149">
        <v>0.09</v>
      </c>
      <c r="AG8" s="149">
        <v>0.1</v>
      </c>
      <c r="AH8" s="149">
        <v>0.12</v>
      </c>
      <c r="AI8" s="149">
        <v>0.14000000000000001</v>
      </c>
      <c r="AJ8" s="149">
        <v>0.2</v>
      </c>
      <c r="AK8" s="149">
        <v>0.22</v>
      </c>
      <c r="AL8" s="149">
        <v>0.24</v>
      </c>
      <c r="AM8" s="149">
        <v>0.25</v>
      </c>
      <c r="AN8" t="s">
        <v>421</v>
      </c>
    </row>
    <row r="9" spans="1:40" ht="15.6" customHeight="1" x14ac:dyDescent="0.3">
      <c r="B9" s="138"/>
      <c r="C9" t="s">
        <v>410</v>
      </c>
      <c r="G9" t="s">
        <v>400</v>
      </c>
      <c r="Y9" s="138"/>
      <c r="Z9" t="s">
        <v>410</v>
      </c>
    </row>
    <row r="10" spans="1:40" ht="13.5" hidden="1" customHeight="1" outlineLevel="1" x14ac:dyDescent="0.3">
      <c r="B10" s="145" t="s">
        <v>398</v>
      </c>
      <c r="C10" s="144"/>
      <c r="D10" s="144"/>
      <c r="G10" t="s">
        <v>400</v>
      </c>
      <c r="Y10" s="145" t="s">
        <v>398</v>
      </c>
      <c r="Z10" s="144"/>
      <c r="AA10" s="144"/>
    </row>
    <row r="11" spans="1:40" ht="13.5" hidden="1" customHeight="1" outlineLevel="1" x14ac:dyDescent="0.3">
      <c r="B11" s="145"/>
      <c r="C11" s="144" t="s">
        <v>408</v>
      </c>
      <c r="D11" s="144"/>
      <c r="G11" t="s">
        <v>400</v>
      </c>
      <c r="Y11" s="145"/>
      <c r="Z11" s="144" t="s">
        <v>408</v>
      </c>
      <c r="AA11" s="144"/>
    </row>
    <row r="12" spans="1:40" ht="13.5" hidden="1" customHeight="1" outlineLevel="1" x14ac:dyDescent="0.3">
      <c r="B12" s="145"/>
      <c r="C12" s="144" t="s">
        <v>412</v>
      </c>
      <c r="D12" s="144"/>
      <c r="G12" t="s">
        <v>400</v>
      </c>
      <c r="Y12" s="145"/>
      <c r="Z12" s="144" t="s">
        <v>412</v>
      </c>
      <c r="AA12" s="144"/>
    </row>
    <row r="13" spans="1:40" ht="13.5" hidden="1" customHeight="1" outlineLevel="1" x14ac:dyDescent="0.3">
      <c r="B13" s="145"/>
      <c r="C13" s="144" t="s">
        <v>410</v>
      </c>
      <c r="D13" s="144"/>
      <c r="G13" t="s">
        <v>400</v>
      </c>
      <c r="Y13" s="145"/>
      <c r="Z13" s="144" t="s">
        <v>410</v>
      </c>
      <c r="AA13" s="144"/>
    </row>
    <row r="14" spans="1:40" ht="13.5" hidden="1" customHeight="1" outlineLevel="1" x14ac:dyDescent="0.3">
      <c r="B14" s="145" t="s">
        <v>399</v>
      </c>
      <c r="C14" s="144"/>
      <c r="D14" s="144"/>
      <c r="G14" t="s">
        <v>400</v>
      </c>
      <c r="Y14" s="145" t="s">
        <v>399</v>
      </c>
      <c r="Z14" s="144"/>
      <c r="AA14" s="144"/>
    </row>
    <row r="15" spans="1:40" ht="13.5" hidden="1" customHeight="1" outlineLevel="1" x14ac:dyDescent="0.3">
      <c r="B15" s="145"/>
      <c r="C15" s="144" t="s">
        <v>408</v>
      </c>
      <c r="D15" s="144"/>
      <c r="G15" t="s">
        <v>400</v>
      </c>
      <c r="Y15" s="145"/>
      <c r="Z15" s="144" t="s">
        <v>408</v>
      </c>
      <c r="AA15" s="144"/>
    </row>
    <row r="16" spans="1:40" ht="13.5" hidden="1" customHeight="1" outlineLevel="1" x14ac:dyDescent="0.3">
      <c r="B16" s="145"/>
      <c r="C16" s="144" t="s">
        <v>412</v>
      </c>
      <c r="D16" s="144"/>
      <c r="G16" t="s">
        <v>400</v>
      </c>
      <c r="Y16" s="145"/>
      <c r="Z16" s="144" t="s">
        <v>412</v>
      </c>
      <c r="AA16" s="144"/>
    </row>
    <row r="17" spans="1:38" ht="13.5" hidden="1" customHeight="1" outlineLevel="1" x14ac:dyDescent="0.3">
      <c r="B17" s="145"/>
      <c r="C17" s="144" t="s">
        <v>410</v>
      </c>
      <c r="D17" s="144"/>
      <c r="G17" t="s">
        <v>400</v>
      </c>
      <c r="Y17" s="145"/>
      <c r="Z17" s="144" t="s">
        <v>410</v>
      </c>
      <c r="AA17" s="144"/>
    </row>
    <row r="18" spans="1:38" ht="13.5" hidden="1" customHeight="1" outlineLevel="1" x14ac:dyDescent="0.3">
      <c r="B18" s="146" t="s">
        <v>397</v>
      </c>
      <c r="C18" s="144"/>
      <c r="D18" s="144"/>
      <c r="G18" t="s">
        <v>400</v>
      </c>
      <c r="Y18" s="146" t="s">
        <v>397</v>
      </c>
      <c r="Z18" s="144"/>
      <c r="AA18" s="144"/>
    </row>
    <row r="19" spans="1:38" ht="13.5" hidden="1" customHeight="1" outlineLevel="1" x14ac:dyDescent="0.3">
      <c r="B19" s="146"/>
      <c r="C19" s="144" t="s">
        <v>408</v>
      </c>
      <c r="D19" s="144"/>
      <c r="G19" t="s">
        <v>400</v>
      </c>
      <c r="Y19" s="146"/>
      <c r="Z19" s="144" t="s">
        <v>408</v>
      </c>
      <c r="AA19" s="144"/>
    </row>
    <row r="20" spans="1:38" ht="13.5" hidden="1" customHeight="1" outlineLevel="1" x14ac:dyDescent="0.3">
      <c r="B20" s="146"/>
      <c r="C20" s="144" t="s">
        <v>412</v>
      </c>
      <c r="D20" s="144"/>
      <c r="G20" t="s">
        <v>400</v>
      </c>
      <c r="Y20" s="146"/>
      <c r="Z20" s="144" t="s">
        <v>412</v>
      </c>
      <c r="AA20" s="144"/>
    </row>
    <row r="21" spans="1:38" ht="15.6" customHeight="1" collapsed="1" x14ac:dyDescent="0.3">
      <c r="B21" s="138" t="s">
        <v>415</v>
      </c>
      <c r="G21" t="s">
        <v>400</v>
      </c>
      <c r="Y21" s="138" t="s">
        <v>415</v>
      </c>
    </row>
    <row r="22" spans="1:38" ht="15.6" customHeight="1" x14ac:dyDescent="0.3">
      <c r="B22" s="138"/>
      <c r="C22" t="s">
        <v>407</v>
      </c>
      <c r="G22" t="s">
        <v>400</v>
      </c>
      <c r="Y22" s="138"/>
      <c r="Z22" t="s">
        <v>407</v>
      </c>
    </row>
    <row r="23" spans="1:38" ht="15.6" customHeight="1" x14ac:dyDescent="0.3">
      <c r="B23" s="138"/>
      <c r="C23" t="s">
        <v>408</v>
      </c>
      <c r="G23" t="s">
        <v>400</v>
      </c>
      <c r="Y23" s="138"/>
      <c r="Z23" t="s">
        <v>408</v>
      </c>
    </row>
    <row r="24" spans="1:38" ht="15.6" customHeight="1" x14ac:dyDescent="0.3">
      <c r="B24" s="138"/>
      <c r="C24" t="s">
        <v>412</v>
      </c>
      <c r="G24" t="s">
        <v>400</v>
      </c>
      <c r="Y24" s="138"/>
      <c r="Z24" t="s">
        <v>412</v>
      </c>
    </row>
    <row r="25" spans="1:38" ht="15.6" customHeight="1" x14ac:dyDescent="0.3">
      <c r="B25" s="138" t="s">
        <v>416</v>
      </c>
      <c r="G25" t="s">
        <v>400</v>
      </c>
      <c r="Y25" s="138" t="s">
        <v>416</v>
      </c>
    </row>
    <row r="26" spans="1:38" ht="15.6" customHeight="1" x14ac:dyDescent="0.3">
      <c r="B26" s="138"/>
      <c r="C26" t="s">
        <v>407</v>
      </c>
      <c r="G26" t="s">
        <v>400</v>
      </c>
      <c r="Y26" s="138"/>
      <c r="Z26" t="s">
        <v>407</v>
      </c>
    </row>
    <row r="27" spans="1:38" ht="15.6" customHeight="1" x14ac:dyDescent="0.3">
      <c r="B27" s="138"/>
      <c r="C27" t="s">
        <v>408</v>
      </c>
      <c r="G27" t="s">
        <v>400</v>
      </c>
      <c r="Y27" s="138"/>
      <c r="Z27" t="s">
        <v>408</v>
      </c>
    </row>
    <row r="28" spans="1:38" ht="15.6" customHeight="1" x14ac:dyDescent="0.3">
      <c r="B28" s="138"/>
      <c r="C28" t="s">
        <v>412</v>
      </c>
      <c r="G28" t="s">
        <v>400</v>
      </c>
      <c r="Y28" s="138"/>
      <c r="Z28" t="s">
        <v>412</v>
      </c>
    </row>
    <row r="29" spans="1:38" ht="15.6" customHeight="1" x14ac:dyDescent="0.3">
      <c r="H29" s="4">
        <v>2010</v>
      </c>
      <c r="I29" s="4">
        <v>2011</v>
      </c>
      <c r="J29" s="4">
        <v>2012</v>
      </c>
      <c r="K29" s="4">
        <v>2013</v>
      </c>
      <c r="L29" s="4">
        <v>2014</v>
      </c>
      <c r="M29" s="4">
        <v>2015</v>
      </c>
      <c r="N29" s="4">
        <v>2016</v>
      </c>
      <c r="O29" s="4">
        <v>2017</v>
      </c>
      <c r="P29" s="4">
        <v>2018</v>
      </c>
      <c r="Q29" s="4">
        <v>2019</v>
      </c>
      <c r="R29" s="5">
        <v>2020</v>
      </c>
    </row>
    <row r="30" spans="1:38" ht="15.6" customHeight="1" x14ac:dyDescent="0.3">
      <c r="A30" s="161" t="s">
        <v>435</v>
      </c>
      <c r="B30" s="137" t="s">
        <v>418</v>
      </c>
      <c r="C30" s="136"/>
      <c r="D30" s="136"/>
      <c r="E30" s="136"/>
      <c r="F30" s="136"/>
      <c r="G30" s="136"/>
      <c r="H30" s="136"/>
      <c r="I30" s="136"/>
      <c r="J30" s="136"/>
      <c r="K30" s="136"/>
      <c r="L30" s="136"/>
      <c r="M30" s="136"/>
      <c r="N30" s="136"/>
      <c r="O30" s="136"/>
      <c r="P30" s="136"/>
      <c r="Q30" s="136"/>
      <c r="R30" s="136"/>
      <c r="X30" s="15"/>
      <c r="AB30" s="141"/>
      <c r="AC30" s="141"/>
      <c r="AD30" s="141"/>
      <c r="AE30" s="141"/>
      <c r="AF30" s="141"/>
      <c r="AG30" s="141"/>
      <c r="AH30" s="141"/>
      <c r="AI30" s="141"/>
      <c r="AJ30" s="141"/>
      <c r="AK30" s="141"/>
      <c r="AL30" s="141"/>
    </row>
    <row r="31" spans="1:38" ht="15.6" customHeight="1" x14ac:dyDescent="0.3">
      <c r="B31" s="138" t="s">
        <v>414</v>
      </c>
      <c r="H31" s="152"/>
      <c r="I31" s="152"/>
      <c r="J31" s="152"/>
      <c r="K31" s="152"/>
      <c r="L31" s="152"/>
      <c r="M31" s="152"/>
      <c r="N31" s="152"/>
      <c r="O31" s="152"/>
      <c r="P31" s="152"/>
      <c r="Q31" s="152"/>
      <c r="R31" s="152"/>
      <c r="T31" t="s">
        <v>432</v>
      </c>
      <c r="X31" s="15"/>
      <c r="AB31" s="141"/>
      <c r="AC31" s="141"/>
      <c r="AD31" s="141"/>
      <c r="AE31" s="141"/>
      <c r="AF31" s="141"/>
      <c r="AG31" s="141"/>
      <c r="AH31" s="141"/>
      <c r="AI31" s="141"/>
      <c r="AJ31" s="141"/>
      <c r="AK31" s="141"/>
      <c r="AL31" s="141"/>
    </row>
    <row r="32" spans="1:38" ht="15.6" customHeight="1" x14ac:dyDescent="0.3">
      <c r="B32" s="138"/>
      <c r="C32" t="s">
        <v>407</v>
      </c>
      <c r="G32" t="s">
        <v>402</v>
      </c>
      <c r="H32" s="151"/>
      <c r="I32" s="151"/>
      <c r="J32" s="151"/>
      <c r="K32" s="151"/>
      <c r="L32" s="151"/>
      <c r="M32" s="151"/>
      <c r="N32" s="151"/>
      <c r="O32" s="151"/>
      <c r="P32" s="151"/>
      <c r="Q32" s="151"/>
      <c r="R32" s="151"/>
      <c r="X32" s="15"/>
      <c r="AB32" s="141"/>
      <c r="AC32" s="141"/>
      <c r="AD32" s="141"/>
      <c r="AE32" s="141"/>
      <c r="AF32" s="141"/>
      <c r="AG32" s="141"/>
      <c r="AH32" s="141"/>
      <c r="AI32" s="141"/>
      <c r="AJ32" s="141"/>
      <c r="AK32" s="141"/>
      <c r="AL32" s="141"/>
    </row>
    <row r="33" spans="2:38" ht="15.6" customHeight="1" x14ac:dyDescent="0.3">
      <c r="B33" s="138"/>
      <c r="C33" t="s">
        <v>417</v>
      </c>
      <c r="G33" t="s">
        <v>402</v>
      </c>
      <c r="H33" s="157">
        <v>150000</v>
      </c>
      <c r="I33" s="157">
        <v>150000</v>
      </c>
      <c r="J33" s="157">
        <v>150000</v>
      </c>
      <c r="K33" s="157">
        <v>150000</v>
      </c>
      <c r="L33" s="157">
        <v>150000</v>
      </c>
      <c r="M33" s="157">
        <v>150000</v>
      </c>
      <c r="N33" s="157">
        <v>150000</v>
      </c>
      <c r="O33" s="157">
        <v>150000</v>
      </c>
      <c r="P33" s="157">
        <v>150000</v>
      </c>
      <c r="Q33" s="157">
        <v>150000</v>
      </c>
      <c r="R33" s="157">
        <v>150000</v>
      </c>
      <c r="S33">
        <f>R33/365</f>
        <v>410.95890410958901</v>
      </c>
      <c r="T33" t="s">
        <v>420</v>
      </c>
      <c r="X33" s="15"/>
      <c r="AB33" s="141"/>
      <c r="AC33" s="141"/>
      <c r="AD33" s="141"/>
      <c r="AE33" s="141"/>
      <c r="AF33" s="141"/>
      <c r="AG33" s="141"/>
      <c r="AH33" s="141"/>
      <c r="AI33" s="141"/>
      <c r="AJ33" s="141"/>
      <c r="AK33" s="141"/>
      <c r="AL33" s="141"/>
    </row>
    <row r="34" spans="2:38" ht="15.6" customHeight="1" x14ac:dyDescent="0.3">
      <c r="B34" s="138"/>
      <c r="C34" t="s">
        <v>409</v>
      </c>
      <c r="G34" t="s">
        <v>402</v>
      </c>
      <c r="H34" s="157">
        <v>150000</v>
      </c>
      <c r="I34" s="157">
        <v>150000</v>
      </c>
      <c r="J34" s="157">
        <v>150000</v>
      </c>
      <c r="K34" s="157">
        <v>150000</v>
      </c>
      <c r="L34" s="157">
        <v>150000</v>
      </c>
      <c r="M34" s="157">
        <v>150000</v>
      </c>
      <c r="N34" s="157">
        <v>150000</v>
      </c>
      <c r="O34" s="157">
        <v>150000</v>
      </c>
      <c r="P34" s="157">
        <v>150000</v>
      </c>
      <c r="Q34" s="157">
        <v>150000</v>
      </c>
      <c r="R34" s="157">
        <v>150000</v>
      </c>
      <c r="S34">
        <f>R34/365</f>
        <v>410.95890410958901</v>
      </c>
      <c r="T34" t="s">
        <v>420</v>
      </c>
      <c r="X34" s="15"/>
      <c r="AB34" s="141"/>
      <c r="AC34" s="141"/>
      <c r="AD34" s="141"/>
      <c r="AE34" s="141"/>
      <c r="AF34" s="141"/>
      <c r="AG34" s="141"/>
      <c r="AH34" s="141"/>
      <c r="AI34" s="141"/>
      <c r="AJ34" s="141"/>
      <c r="AK34" s="141"/>
      <c r="AL34" s="141"/>
    </row>
    <row r="35" spans="2:38" ht="15.6" customHeight="1" x14ac:dyDescent="0.3">
      <c r="B35" s="138"/>
      <c r="C35" t="s">
        <v>410</v>
      </c>
      <c r="G35" t="s">
        <v>402</v>
      </c>
      <c r="H35" s="157"/>
      <c r="I35" s="157"/>
      <c r="J35" s="157"/>
      <c r="K35" s="157"/>
      <c r="L35" s="157"/>
      <c r="M35" s="157"/>
      <c r="N35" s="157"/>
      <c r="O35" s="157"/>
      <c r="P35" s="157"/>
      <c r="Q35" s="157"/>
      <c r="R35" s="157"/>
      <c r="X35" s="15"/>
      <c r="AB35" s="141"/>
      <c r="AC35" s="141"/>
      <c r="AD35" s="141"/>
      <c r="AE35" s="141"/>
      <c r="AF35" s="141"/>
      <c r="AG35" s="141"/>
      <c r="AH35" s="141"/>
      <c r="AI35" s="141"/>
      <c r="AJ35" s="141"/>
      <c r="AK35" s="141"/>
      <c r="AL35" s="141"/>
    </row>
    <row r="36" spans="2:38" ht="13.5" hidden="1" customHeight="1" outlineLevel="1" x14ac:dyDescent="0.3">
      <c r="B36" s="145" t="s">
        <v>398</v>
      </c>
      <c r="C36" s="144"/>
      <c r="D36" s="144"/>
      <c r="G36" t="s">
        <v>402</v>
      </c>
      <c r="X36" s="15"/>
      <c r="AB36" s="141"/>
      <c r="AC36" s="141"/>
      <c r="AD36" s="141"/>
      <c r="AE36" s="141"/>
      <c r="AF36" s="141"/>
      <c r="AG36" s="141"/>
      <c r="AH36" s="141"/>
      <c r="AI36" s="141"/>
      <c r="AJ36" s="141"/>
      <c r="AK36" s="141"/>
      <c r="AL36" s="141"/>
    </row>
    <row r="37" spans="2:38" ht="13.5" hidden="1" customHeight="1" outlineLevel="1" x14ac:dyDescent="0.3">
      <c r="B37" s="145"/>
      <c r="C37" s="144" t="s">
        <v>408</v>
      </c>
      <c r="D37" s="144"/>
      <c r="G37" t="s">
        <v>402</v>
      </c>
      <c r="X37" s="15"/>
      <c r="AB37" s="141"/>
      <c r="AC37" s="141"/>
      <c r="AD37" s="141"/>
      <c r="AE37" s="141"/>
      <c r="AF37" s="141"/>
      <c r="AG37" s="141"/>
      <c r="AH37" s="141"/>
      <c r="AI37" s="141"/>
      <c r="AJ37" s="141"/>
      <c r="AK37" s="141"/>
      <c r="AL37" s="141"/>
    </row>
    <row r="38" spans="2:38" ht="13.5" hidden="1" customHeight="1" outlineLevel="1" x14ac:dyDescent="0.3">
      <c r="B38" s="145"/>
      <c r="C38" s="144" t="s">
        <v>412</v>
      </c>
      <c r="D38" s="144"/>
      <c r="G38" t="s">
        <v>402</v>
      </c>
      <c r="X38" s="15"/>
      <c r="AB38" s="141"/>
      <c r="AC38" s="141"/>
      <c r="AD38" s="141"/>
      <c r="AE38" s="141"/>
      <c r="AF38" s="141"/>
      <c r="AG38" s="141"/>
      <c r="AH38" s="141"/>
      <c r="AI38" s="141"/>
      <c r="AJ38" s="141"/>
      <c r="AK38" s="141"/>
      <c r="AL38" s="141"/>
    </row>
    <row r="39" spans="2:38" ht="13.5" hidden="1" customHeight="1" outlineLevel="1" x14ac:dyDescent="0.3">
      <c r="B39" s="145"/>
      <c r="C39" s="144" t="s">
        <v>410</v>
      </c>
      <c r="D39" s="144"/>
      <c r="G39" t="s">
        <v>402</v>
      </c>
      <c r="X39" s="15"/>
      <c r="AB39" s="141"/>
      <c r="AC39" s="141"/>
      <c r="AD39" s="141"/>
      <c r="AE39" s="141"/>
      <c r="AF39" s="141"/>
      <c r="AG39" s="141"/>
      <c r="AH39" s="141"/>
      <c r="AI39" s="141"/>
      <c r="AJ39" s="141"/>
      <c r="AK39" s="141"/>
      <c r="AL39" s="141"/>
    </row>
    <row r="40" spans="2:38" ht="13.5" hidden="1" customHeight="1" outlineLevel="1" x14ac:dyDescent="0.3">
      <c r="B40" s="145" t="s">
        <v>399</v>
      </c>
      <c r="C40" s="144"/>
      <c r="D40" s="144"/>
      <c r="G40" t="s">
        <v>402</v>
      </c>
      <c r="X40" s="15"/>
      <c r="AB40" s="141"/>
      <c r="AC40" s="141"/>
      <c r="AD40" s="141"/>
      <c r="AE40" s="141"/>
      <c r="AF40" s="141"/>
      <c r="AG40" s="141"/>
      <c r="AH40" s="141"/>
      <c r="AI40" s="141"/>
      <c r="AJ40" s="141"/>
      <c r="AK40" s="141"/>
      <c r="AL40" s="141"/>
    </row>
    <row r="41" spans="2:38" ht="13.5" hidden="1" customHeight="1" outlineLevel="1" x14ac:dyDescent="0.3">
      <c r="B41" s="145"/>
      <c r="C41" s="144" t="s">
        <v>408</v>
      </c>
      <c r="D41" s="144"/>
      <c r="G41" t="s">
        <v>402</v>
      </c>
      <c r="X41" s="15"/>
      <c r="AB41" s="141"/>
      <c r="AC41" s="141"/>
      <c r="AD41" s="141"/>
      <c r="AE41" s="141"/>
      <c r="AF41" s="141"/>
      <c r="AG41" s="141"/>
      <c r="AH41" s="141"/>
      <c r="AI41" s="141"/>
      <c r="AJ41" s="141"/>
      <c r="AK41" s="141"/>
      <c r="AL41" s="141"/>
    </row>
    <row r="42" spans="2:38" ht="13.5" hidden="1" customHeight="1" outlineLevel="1" x14ac:dyDescent="0.3">
      <c r="B42" s="145"/>
      <c r="C42" s="144" t="s">
        <v>412</v>
      </c>
      <c r="D42" s="144"/>
      <c r="G42" t="s">
        <v>402</v>
      </c>
      <c r="X42" s="15"/>
      <c r="AB42" s="141"/>
      <c r="AC42" s="141"/>
      <c r="AD42" s="141"/>
      <c r="AE42" s="141"/>
      <c r="AF42" s="141"/>
      <c r="AG42" s="141"/>
      <c r="AH42" s="141"/>
      <c r="AI42" s="141"/>
      <c r="AJ42" s="141"/>
      <c r="AK42" s="141"/>
      <c r="AL42" s="141"/>
    </row>
    <row r="43" spans="2:38" ht="13.5" hidden="1" customHeight="1" outlineLevel="1" x14ac:dyDescent="0.3">
      <c r="B43" s="145"/>
      <c r="C43" s="144" t="s">
        <v>410</v>
      </c>
      <c r="D43" s="144"/>
      <c r="G43" t="s">
        <v>402</v>
      </c>
      <c r="X43" s="15"/>
      <c r="AB43" s="141"/>
      <c r="AC43" s="141"/>
      <c r="AD43" s="141"/>
      <c r="AE43" s="141"/>
      <c r="AF43" s="141"/>
      <c r="AG43" s="141"/>
      <c r="AH43" s="141"/>
      <c r="AI43" s="141"/>
      <c r="AJ43" s="141"/>
      <c r="AK43" s="141"/>
      <c r="AL43" s="141"/>
    </row>
    <row r="44" spans="2:38" ht="13.5" hidden="1" customHeight="1" outlineLevel="1" x14ac:dyDescent="0.3">
      <c r="B44" s="146" t="s">
        <v>397</v>
      </c>
      <c r="C44" s="144"/>
      <c r="D44" s="144"/>
      <c r="G44" t="s">
        <v>402</v>
      </c>
      <c r="X44" s="15"/>
      <c r="AB44" s="141"/>
      <c r="AC44" s="141"/>
      <c r="AD44" s="141"/>
      <c r="AE44" s="141"/>
      <c r="AF44" s="141"/>
      <c r="AG44" s="141"/>
      <c r="AH44" s="141"/>
      <c r="AI44" s="141"/>
      <c r="AJ44" s="141"/>
      <c r="AK44" s="141"/>
      <c r="AL44" s="141"/>
    </row>
    <row r="45" spans="2:38" ht="13.5" hidden="1" customHeight="1" outlineLevel="1" x14ac:dyDescent="0.3">
      <c r="B45" s="146"/>
      <c r="C45" s="144" t="s">
        <v>408</v>
      </c>
      <c r="D45" s="144"/>
      <c r="G45" t="s">
        <v>402</v>
      </c>
      <c r="X45" s="15"/>
      <c r="AB45" s="141"/>
      <c r="AC45" s="141"/>
      <c r="AD45" s="141"/>
      <c r="AE45" s="141"/>
      <c r="AF45" s="141"/>
      <c r="AG45" s="141"/>
      <c r="AH45" s="141"/>
      <c r="AI45" s="141"/>
      <c r="AJ45" s="141"/>
      <c r="AK45" s="141"/>
      <c r="AL45" s="141"/>
    </row>
    <row r="46" spans="2:38" ht="13.5" hidden="1" customHeight="1" outlineLevel="1" x14ac:dyDescent="0.3">
      <c r="B46" s="146"/>
      <c r="C46" s="144" t="s">
        <v>412</v>
      </c>
      <c r="D46" s="144"/>
      <c r="G46" t="s">
        <v>402</v>
      </c>
      <c r="X46" s="15"/>
      <c r="AB46" s="141"/>
      <c r="AC46" s="141"/>
      <c r="AD46" s="141"/>
      <c r="AE46" s="141"/>
      <c r="AF46" s="141"/>
      <c r="AG46" s="141"/>
      <c r="AH46" s="141"/>
      <c r="AI46" s="141"/>
      <c r="AJ46" s="141"/>
      <c r="AK46" s="141"/>
      <c r="AL46" s="141"/>
    </row>
    <row r="47" spans="2:38" ht="15.6" customHeight="1" collapsed="1" x14ac:dyDescent="0.3">
      <c r="B47" s="138" t="s">
        <v>415</v>
      </c>
      <c r="G47" t="s">
        <v>402</v>
      </c>
      <c r="X47" s="15"/>
      <c r="AB47" s="141"/>
      <c r="AC47" s="141"/>
      <c r="AD47" s="141"/>
      <c r="AE47" s="141"/>
      <c r="AF47" s="141"/>
      <c r="AG47" s="141"/>
      <c r="AH47" s="141"/>
      <c r="AI47" s="141"/>
      <c r="AJ47" s="141"/>
      <c r="AK47" s="141"/>
      <c r="AL47" s="141"/>
    </row>
    <row r="48" spans="2:38" ht="15.6" customHeight="1" x14ac:dyDescent="0.3">
      <c r="B48" s="138"/>
      <c r="C48" t="s">
        <v>407</v>
      </c>
      <c r="G48" t="s">
        <v>402</v>
      </c>
      <c r="X48" s="15"/>
      <c r="AB48" s="141"/>
      <c r="AC48" s="141"/>
      <c r="AD48" s="141"/>
      <c r="AE48" s="141"/>
      <c r="AF48" s="141"/>
      <c r="AG48" s="141"/>
      <c r="AH48" s="141"/>
      <c r="AI48" s="141"/>
      <c r="AJ48" s="141"/>
      <c r="AK48" s="141"/>
      <c r="AL48" s="141"/>
    </row>
    <row r="49" spans="1:38" ht="15.6" customHeight="1" x14ac:dyDescent="0.3">
      <c r="B49" s="138"/>
      <c r="C49" t="s">
        <v>408</v>
      </c>
      <c r="G49" t="s">
        <v>402</v>
      </c>
      <c r="X49" s="15"/>
      <c r="AB49" s="141"/>
      <c r="AC49" s="141"/>
      <c r="AD49" s="141"/>
      <c r="AE49" s="141"/>
      <c r="AF49" s="141"/>
      <c r="AG49" s="141"/>
      <c r="AH49" s="141"/>
      <c r="AI49" s="141"/>
      <c r="AJ49" s="141"/>
      <c r="AK49" s="141"/>
      <c r="AL49" s="141"/>
    </row>
    <row r="50" spans="1:38" ht="15.6" customHeight="1" x14ac:dyDescent="0.3">
      <c r="B50" s="138"/>
      <c r="C50" t="s">
        <v>412</v>
      </c>
      <c r="G50" t="s">
        <v>402</v>
      </c>
      <c r="X50" s="15"/>
      <c r="AB50" s="141"/>
      <c r="AC50" s="141"/>
      <c r="AD50" s="141"/>
      <c r="AE50" s="141"/>
      <c r="AF50" s="141"/>
      <c r="AG50" s="141"/>
      <c r="AH50" s="141"/>
      <c r="AI50" s="141"/>
      <c r="AJ50" s="141"/>
      <c r="AK50" s="141"/>
      <c r="AL50" s="141"/>
    </row>
    <row r="51" spans="1:38" ht="15.6" customHeight="1" x14ac:dyDescent="0.3">
      <c r="B51" s="138" t="s">
        <v>416</v>
      </c>
      <c r="G51" t="s">
        <v>402</v>
      </c>
      <c r="X51" s="15"/>
      <c r="AB51" s="141"/>
      <c r="AC51" s="141"/>
      <c r="AD51" s="141"/>
      <c r="AE51" s="141"/>
      <c r="AF51" s="141"/>
      <c r="AG51" s="141"/>
      <c r="AH51" s="141"/>
      <c r="AI51" s="141"/>
      <c r="AJ51" s="141"/>
      <c r="AK51" s="141"/>
      <c r="AL51" s="141"/>
    </row>
    <row r="52" spans="1:38" ht="15.6" customHeight="1" x14ac:dyDescent="0.3">
      <c r="B52" s="138"/>
      <c r="C52" t="s">
        <v>407</v>
      </c>
      <c r="G52" t="s">
        <v>402</v>
      </c>
      <c r="X52" s="15"/>
      <c r="AB52" s="141"/>
      <c r="AC52" s="141"/>
      <c r="AD52" s="141"/>
      <c r="AE52" s="141"/>
      <c r="AF52" s="141"/>
      <c r="AG52" s="141"/>
      <c r="AH52" s="141"/>
      <c r="AI52" s="141"/>
      <c r="AJ52" s="141"/>
      <c r="AK52" s="141"/>
      <c r="AL52" s="141"/>
    </row>
    <row r="53" spans="1:38" ht="15" customHeight="1" x14ac:dyDescent="0.3">
      <c r="B53" s="138"/>
      <c r="C53" t="s">
        <v>408</v>
      </c>
      <c r="G53" t="s">
        <v>402</v>
      </c>
      <c r="T53" t="s">
        <v>401</v>
      </c>
      <c r="X53" s="15"/>
      <c r="AB53" s="141"/>
      <c r="AC53" s="141"/>
      <c r="AD53" s="141"/>
      <c r="AE53" s="141"/>
      <c r="AF53" s="141"/>
      <c r="AG53" s="141"/>
      <c r="AH53" s="141"/>
      <c r="AI53" s="141"/>
      <c r="AJ53" s="141"/>
      <c r="AK53" s="141"/>
      <c r="AL53" s="141"/>
    </row>
    <row r="54" spans="1:38" ht="15.6" customHeight="1" x14ac:dyDescent="0.3">
      <c r="B54" s="138"/>
      <c r="C54" t="s">
        <v>412</v>
      </c>
      <c r="G54" t="s">
        <v>402</v>
      </c>
      <c r="X54" s="15"/>
      <c r="AB54" s="141"/>
      <c r="AC54" s="141"/>
      <c r="AD54" s="141"/>
      <c r="AE54" s="141"/>
      <c r="AF54" s="141"/>
      <c r="AG54" s="141"/>
      <c r="AH54" s="141"/>
      <c r="AI54" s="141"/>
      <c r="AJ54" s="141"/>
      <c r="AK54" s="141"/>
      <c r="AL54" s="141"/>
    </row>
    <row r="55" spans="1:38" ht="15.6" customHeight="1" x14ac:dyDescent="0.3">
      <c r="B55" s="139"/>
      <c r="C55" t="s">
        <v>410</v>
      </c>
      <c r="G55" t="s">
        <v>402</v>
      </c>
      <c r="X55" s="15"/>
      <c r="AB55" s="141"/>
      <c r="AC55" s="141"/>
      <c r="AD55" s="141"/>
      <c r="AE55" s="141"/>
      <c r="AF55" s="141"/>
      <c r="AG55" s="141"/>
      <c r="AH55" s="141"/>
      <c r="AI55" s="141"/>
      <c r="AJ55" s="141"/>
      <c r="AK55" s="141"/>
      <c r="AL55" s="141"/>
    </row>
    <row r="56" spans="1:38" ht="15.6" customHeight="1" x14ac:dyDescent="0.3">
      <c r="B56" s="139"/>
      <c r="H56" s="4">
        <v>2010</v>
      </c>
      <c r="I56" s="4">
        <v>2011</v>
      </c>
      <c r="J56" s="4">
        <v>2012</v>
      </c>
      <c r="K56" s="4">
        <v>2013</v>
      </c>
      <c r="L56" s="4">
        <v>2014</v>
      </c>
      <c r="M56" s="4">
        <v>2015</v>
      </c>
      <c r="N56" s="4">
        <v>2016</v>
      </c>
      <c r="O56" s="4">
        <v>2017</v>
      </c>
      <c r="P56" s="4">
        <v>2018</v>
      </c>
      <c r="Q56" s="4">
        <v>2019</v>
      </c>
      <c r="R56" s="5"/>
      <c r="X56" s="15"/>
      <c r="AB56" s="141"/>
      <c r="AC56" s="141"/>
      <c r="AD56" s="141"/>
      <c r="AE56" s="141"/>
      <c r="AF56" s="141"/>
      <c r="AG56" s="141"/>
      <c r="AH56" s="141"/>
      <c r="AI56" s="141"/>
      <c r="AJ56" s="141"/>
      <c r="AK56" s="141"/>
      <c r="AL56" s="141"/>
    </row>
    <row r="57" spans="1:38" ht="15.6" customHeight="1" x14ac:dyDescent="0.3">
      <c r="A57" s="161" t="s">
        <v>436</v>
      </c>
      <c r="B57" s="137" t="s">
        <v>470</v>
      </c>
      <c r="C57" s="136"/>
      <c r="D57" s="136"/>
      <c r="E57" s="136"/>
      <c r="F57" s="136"/>
      <c r="G57" s="136"/>
      <c r="H57" s="155"/>
      <c r="I57" s="155"/>
      <c r="J57" s="155"/>
      <c r="K57" s="155"/>
      <c r="L57" s="155"/>
      <c r="M57" s="155"/>
      <c r="N57" s="155"/>
      <c r="O57" s="155"/>
      <c r="P57" s="155"/>
      <c r="Q57" s="155"/>
      <c r="R57" s="155"/>
      <c r="T57" t="s">
        <v>401</v>
      </c>
      <c r="X57" s="15"/>
      <c r="AB57" s="141"/>
      <c r="AC57" s="141"/>
      <c r="AD57" s="141"/>
      <c r="AE57" s="141"/>
      <c r="AF57" s="141"/>
      <c r="AG57" s="141"/>
      <c r="AH57" s="141"/>
      <c r="AI57" s="141"/>
      <c r="AJ57" s="141"/>
      <c r="AK57" s="141"/>
      <c r="AL57" s="141"/>
    </row>
    <row r="58" spans="1:38" ht="15.6" customHeight="1" x14ac:dyDescent="0.3">
      <c r="B58" s="138" t="s">
        <v>414</v>
      </c>
      <c r="G58" t="s">
        <v>423</v>
      </c>
      <c r="H58" s="153"/>
      <c r="I58" s="153"/>
      <c r="J58" s="153"/>
      <c r="K58" s="153"/>
      <c r="L58" s="153"/>
      <c r="M58" s="153"/>
      <c r="N58" s="153"/>
      <c r="O58" s="153"/>
      <c r="P58" s="153"/>
      <c r="Q58" s="153"/>
      <c r="R58" s="153"/>
      <c r="X58" s="15"/>
      <c r="AB58" s="141"/>
      <c r="AC58" s="141"/>
      <c r="AD58" s="141"/>
      <c r="AE58" s="141"/>
      <c r="AF58" s="141"/>
      <c r="AG58" s="141"/>
      <c r="AH58" s="141"/>
      <c r="AI58" s="141"/>
      <c r="AJ58" s="141"/>
      <c r="AK58" s="141"/>
      <c r="AL58" s="141"/>
    </row>
    <row r="59" spans="1:38" ht="15.6" customHeight="1" x14ac:dyDescent="0.3">
      <c r="B59" s="138"/>
      <c r="C59" t="s">
        <v>407</v>
      </c>
      <c r="G59" t="s">
        <v>423</v>
      </c>
      <c r="H59" s="153"/>
      <c r="I59" s="153"/>
      <c r="J59" s="153"/>
      <c r="K59" s="153"/>
      <c r="L59" s="153"/>
      <c r="M59" s="153"/>
      <c r="N59" s="153"/>
      <c r="O59" s="153"/>
      <c r="P59" s="153"/>
      <c r="Q59" s="153"/>
      <c r="R59" s="153"/>
      <c r="X59" s="15"/>
      <c r="AB59" s="141"/>
      <c r="AC59" s="141"/>
      <c r="AD59" s="141"/>
      <c r="AE59" s="141"/>
      <c r="AF59" s="141"/>
      <c r="AG59" s="141"/>
      <c r="AH59" s="141"/>
      <c r="AI59" s="141"/>
      <c r="AJ59" s="141"/>
      <c r="AK59" s="141"/>
      <c r="AL59" s="141"/>
    </row>
    <row r="60" spans="1:38" ht="15.6" customHeight="1" x14ac:dyDescent="0.3">
      <c r="B60" s="138"/>
      <c r="C60" t="s">
        <v>417</v>
      </c>
      <c r="G60" t="s">
        <v>423</v>
      </c>
      <c r="H60" s="153">
        <f>H33*H7</f>
        <v>445.5</v>
      </c>
      <c r="I60" s="153">
        <f t="shared" ref="I60:R60" si="3">I33*I7</f>
        <v>436.5</v>
      </c>
      <c r="J60" s="153">
        <f t="shared" si="3"/>
        <v>423</v>
      </c>
      <c r="K60" s="153">
        <f t="shared" si="3"/>
        <v>409.50000000000006</v>
      </c>
      <c r="L60" s="153">
        <f t="shared" si="3"/>
        <v>405</v>
      </c>
      <c r="M60" s="153">
        <f t="shared" si="3"/>
        <v>396</v>
      </c>
      <c r="N60" s="153">
        <f t="shared" si="3"/>
        <v>387</v>
      </c>
      <c r="O60" s="153">
        <f t="shared" si="3"/>
        <v>360.00000000000006</v>
      </c>
      <c r="P60" s="153">
        <f t="shared" si="3"/>
        <v>351</v>
      </c>
      <c r="Q60" s="153">
        <f t="shared" si="3"/>
        <v>342</v>
      </c>
      <c r="R60" s="153">
        <f t="shared" si="3"/>
        <v>337.50000000000006</v>
      </c>
      <c r="X60" s="15"/>
      <c r="AB60" s="141"/>
      <c r="AC60" s="141"/>
      <c r="AD60" s="141"/>
      <c r="AE60" s="141"/>
      <c r="AF60" s="141"/>
      <c r="AG60" s="141"/>
      <c r="AH60" s="141"/>
      <c r="AI60" s="141"/>
      <c r="AJ60" s="141"/>
      <c r="AK60" s="141"/>
      <c r="AL60" s="141"/>
    </row>
    <row r="61" spans="1:38" ht="15.6" customHeight="1" x14ac:dyDescent="0.3">
      <c r="B61" s="138"/>
      <c r="C61" t="s">
        <v>409</v>
      </c>
      <c r="G61" t="s">
        <v>423</v>
      </c>
      <c r="H61" s="153">
        <f>H34*H8</f>
        <v>4.5</v>
      </c>
      <c r="I61" s="153">
        <f t="shared" ref="I61:Q61" si="4">I34*I8</f>
        <v>13.499999999999998</v>
      </c>
      <c r="J61" s="153">
        <f t="shared" si="4"/>
        <v>26.999999999999996</v>
      </c>
      <c r="K61" s="153">
        <f t="shared" si="4"/>
        <v>40.5</v>
      </c>
      <c r="L61" s="153">
        <f t="shared" si="4"/>
        <v>45.000000000000007</v>
      </c>
      <c r="M61" s="153">
        <f t="shared" si="4"/>
        <v>53.999999999999993</v>
      </c>
      <c r="N61" s="153">
        <f t="shared" si="4"/>
        <v>63.000000000000014</v>
      </c>
      <c r="O61" s="153">
        <f t="shared" si="4"/>
        <v>90.000000000000014</v>
      </c>
      <c r="P61" s="153">
        <f t="shared" si="4"/>
        <v>99</v>
      </c>
      <c r="Q61" s="153">
        <f t="shared" si="4"/>
        <v>107.99999999999999</v>
      </c>
      <c r="R61" s="153">
        <f>R34*R8</f>
        <v>112.5</v>
      </c>
      <c r="X61" s="15"/>
      <c r="AB61" s="141"/>
      <c r="AC61" s="141"/>
      <c r="AD61" s="141"/>
      <c r="AE61" s="141"/>
      <c r="AF61" s="141"/>
      <c r="AG61" s="141"/>
      <c r="AH61" s="141"/>
      <c r="AI61" s="141"/>
      <c r="AJ61" s="141"/>
      <c r="AK61" s="141"/>
      <c r="AL61" s="141"/>
    </row>
    <row r="62" spans="1:38" ht="15.6" customHeight="1" x14ac:dyDescent="0.3">
      <c r="B62" s="138"/>
      <c r="C62" t="s">
        <v>410</v>
      </c>
      <c r="G62" t="s">
        <v>423</v>
      </c>
      <c r="H62" s="153"/>
      <c r="I62" s="153"/>
      <c r="J62" s="153"/>
      <c r="K62" s="153"/>
      <c r="L62" s="153"/>
      <c r="M62" s="153"/>
      <c r="N62" s="153"/>
      <c r="O62" s="153"/>
      <c r="P62" s="153"/>
      <c r="Q62" s="153"/>
      <c r="R62" s="153"/>
      <c r="X62" s="15"/>
      <c r="AB62" s="141"/>
      <c r="AC62" s="141"/>
      <c r="AD62" s="141"/>
      <c r="AE62" s="141"/>
      <c r="AF62" s="141"/>
      <c r="AG62" s="141"/>
      <c r="AH62" s="141"/>
      <c r="AI62" s="141"/>
      <c r="AJ62" s="141"/>
      <c r="AK62" s="141"/>
      <c r="AL62" s="141"/>
    </row>
    <row r="63" spans="1:38" ht="13.5" hidden="1" customHeight="1" outlineLevel="2" x14ac:dyDescent="0.3">
      <c r="B63" s="145" t="s">
        <v>398</v>
      </c>
      <c r="C63" s="144"/>
      <c r="D63" s="144"/>
      <c r="G63" t="s">
        <v>423</v>
      </c>
      <c r="X63" s="15"/>
      <c r="AB63" s="141"/>
      <c r="AC63" s="141"/>
      <c r="AD63" s="141"/>
      <c r="AE63" s="141"/>
      <c r="AF63" s="141"/>
      <c r="AG63" s="141"/>
      <c r="AH63" s="141"/>
      <c r="AI63" s="141"/>
      <c r="AJ63" s="141"/>
      <c r="AK63" s="141"/>
      <c r="AL63" s="141"/>
    </row>
    <row r="64" spans="1:38" ht="13.5" hidden="1" customHeight="1" outlineLevel="2" x14ac:dyDescent="0.3">
      <c r="B64" s="145"/>
      <c r="C64" s="144" t="s">
        <v>408</v>
      </c>
      <c r="D64" s="144"/>
      <c r="G64" t="s">
        <v>423</v>
      </c>
      <c r="X64" s="15"/>
      <c r="AB64" s="141"/>
      <c r="AC64" s="141"/>
      <c r="AD64" s="141"/>
      <c r="AE64" s="141"/>
      <c r="AF64" s="141"/>
      <c r="AG64" s="141"/>
      <c r="AH64" s="141"/>
      <c r="AI64" s="141"/>
      <c r="AJ64" s="141"/>
      <c r="AK64" s="141"/>
      <c r="AL64" s="141"/>
    </row>
    <row r="65" spans="2:38" ht="13.5" hidden="1" customHeight="1" outlineLevel="2" x14ac:dyDescent="0.3">
      <c r="B65" s="145"/>
      <c r="C65" s="144" t="s">
        <v>412</v>
      </c>
      <c r="D65" s="144"/>
      <c r="G65" t="s">
        <v>423</v>
      </c>
      <c r="X65" s="15"/>
      <c r="AB65" s="141"/>
      <c r="AC65" s="141"/>
      <c r="AD65" s="141"/>
      <c r="AE65" s="141"/>
      <c r="AF65" s="141"/>
      <c r="AG65" s="141"/>
      <c r="AH65" s="141"/>
      <c r="AI65" s="141"/>
      <c r="AJ65" s="141"/>
      <c r="AK65" s="141"/>
      <c r="AL65" s="141"/>
    </row>
    <row r="66" spans="2:38" ht="13.5" hidden="1" customHeight="1" outlineLevel="2" x14ac:dyDescent="0.3">
      <c r="B66" s="145"/>
      <c r="C66" s="144" t="s">
        <v>410</v>
      </c>
      <c r="D66" s="144"/>
      <c r="G66" t="s">
        <v>423</v>
      </c>
      <c r="X66" s="15"/>
      <c r="AB66" s="141"/>
      <c r="AC66" s="141"/>
      <c r="AD66" s="141"/>
      <c r="AE66" s="141"/>
      <c r="AF66" s="141"/>
      <c r="AG66" s="141"/>
      <c r="AH66" s="141"/>
      <c r="AI66" s="141"/>
      <c r="AJ66" s="141"/>
      <c r="AK66" s="141"/>
      <c r="AL66" s="141"/>
    </row>
    <row r="67" spans="2:38" ht="13.5" hidden="1" customHeight="1" outlineLevel="2" x14ac:dyDescent="0.3">
      <c r="B67" s="145" t="s">
        <v>399</v>
      </c>
      <c r="C67" s="144"/>
      <c r="D67" s="144"/>
      <c r="G67" t="s">
        <v>423</v>
      </c>
      <c r="X67" s="15"/>
      <c r="AB67" s="141"/>
      <c r="AC67" s="141"/>
      <c r="AD67" s="141"/>
      <c r="AE67" s="141"/>
      <c r="AF67" s="141"/>
      <c r="AG67" s="141"/>
      <c r="AH67" s="141"/>
      <c r="AI67" s="141"/>
      <c r="AJ67" s="141"/>
      <c r="AK67" s="141"/>
      <c r="AL67" s="141"/>
    </row>
    <row r="68" spans="2:38" ht="13.5" hidden="1" customHeight="1" outlineLevel="2" x14ac:dyDescent="0.3">
      <c r="B68" s="145"/>
      <c r="C68" s="144" t="s">
        <v>408</v>
      </c>
      <c r="D68" s="144"/>
      <c r="G68" t="s">
        <v>423</v>
      </c>
      <c r="X68" s="15"/>
      <c r="AB68" s="141"/>
      <c r="AC68" s="141"/>
      <c r="AD68" s="141"/>
      <c r="AE68" s="141"/>
      <c r="AF68" s="141"/>
      <c r="AG68" s="141"/>
      <c r="AH68" s="141"/>
      <c r="AI68" s="141"/>
      <c r="AJ68" s="141"/>
      <c r="AK68" s="141"/>
      <c r="AL68" s="141"/>
    </row>
    <row r="69" spans="2:38" ht="13.5" hidden="1" customHeight="1" outlineLevel="2" x14ac:dyDescent="0.3">
      <c r="B69" s="145"/>
      <c r="C69" s="144" t="s">
        <v>412</v>
      </c>
      <c r="D69" s="144"/>
      <c r="G69" t="s">
        <v>423</v>
      </c>
      <c r="X69" s="15"/>
      <c r="AB69" s="141"/>
      <c r="AC69" s="141"/>
      <c r="AD69" s="141"/>
      <c r="AE69" s="141"/>
      <c r="AF69" s="141"/>
      <c r="AG69" s="141"/>
      <c r="AH69" s="141"/>
      <c r="AI69" s="141"/>
      <c r="AJ69" s="141"/>
      <c r="AK69" s="141"/>
      <c r="AL69" s="141"/>
    </row>
    <row r="70" spans="2:38" ht="13.5" hidden="1" customHeight="1" outlineLevel="2" x14ac:dyDescent="0.3">
      <c r="B70" s="145"/>
      <c r="C70" s="144" t="s">
        <v>410</v>
      </c>
      <c r="D70" s="144"/>
      <c r="G70" t="s">
        <v>423</v>
      </c>
      <c r="X70" s="15"/>
      <c r="AB70" s="141"/>
      <c r="AC70" s="141"/>
      <c r="AD70" s="141"/>
      <c r="AE70" s="141"/>
      <c r="AF70" s="141"/>
      <c r="AG70" s="141"/>
      <c r="AH70" s="141"/>
      <c r="AI70" s="141"/>
      <c r="AJ70" s="141"/>
      <c r="AK70" s="141"/>
      <c r="AL70" s="141"/>
    </row>
    <row r="71" spans="2:38" ht="13.5" hidden="1" customHeight="1" outlineLevel="2" x14ac:dyDescent="0.3">
      <c r="B71" s="146" t="s">
        <v>397</v>
      </c>
      <c r="C71" s="144"/>
      <c r="D71" s="144"/>
      <c r="G71" t="s">
        <v>423</v>
      </c>
      <c r="X71" s="15"/>
      <c r="AB71" s="141"/>
      <c r="AC71" s="141"/>
      <c r="AD71" s="141"/>
      <c r="AE71" s="141"/>
      <c r="AF71" s="141"/>
      <c r="AG71" s="141"/>
      <c r="AH71" s="141"/>
      <c r="AI71" s="141"/>
      <c r="AJ71" s="141"/>
      <c r="AK71" s="141"/>
      <c r="AL71" s="141"/>
    </row>
    <row r="72" spans="2:38" ht="13.5" hidden="1" customHeight="1" outlineLevel="2" x14ac:dyDescent="0.3">
      <c r="B72" s="146"/>
      <c r="C72" s="144" t="s">
        <v>408</v>
      </c>
      <c r="D72" s="144"/>
      <c r="G72" t="s">
        <v>423</v>
      </c>
      <c r="X72" s="15"/>
      <c r="AB72" s="141"/>
      <c r="AC72" s="141"/>
      <c r="AD72" s="141"/>
      <c r="AE72" s="141"/>
      <c r="AF72" s="141"/>
      <c r="AG72" s="141"/>
      <c r="AH72" s="141"/>
      <c r="AI72" s="141"/>
      <c r="AJ72" s="141"/>
      <c r="AK72" s="141"/>
      <c r="AL72" s="141"/>
    </row>
    <row r="73" spans="2:38" ht="13.5" hidden="1" customHeight="1" outlineLevel="2" x14ac:dyDescent="0.3">
      <c r="B73" s="146"/>
      <c r="C73" s="144" t="s">
        <v>412</v>
      </c>
      <c r="D73" s="144"/>
      <c r="G73" t="s">
        <v>423</v>
      </c>
      <c r="X73" s="15"/>
      <c r="AB73" s="141"/>
      <c r="AC73" s="141"/>
      <c r="AD73" s="141"/>
      <c r="AE73" s="141"/>
      <c r="AF73" s="141"/>
      <c r="AG73" s="141"/>
      <c r="AH73" s="141"/>
      <c r="AI73" s="141"/>
      <c r="AJ73" s="141"/>
      <c r="AK73" s="141"/>
      <c r="AL73" s="141"/>
    </row>
    <row r="74" spans="2:38" ht="15.6" customHeight="1" collapsed="1" x14ac:dyDescent="0.3">
      <c r="B74" s="138" t="s">
        <v>415</v>
      </c>
      <c r="G74" t="s">
        <v>423</v>
      </c>
      <c r="X74" s="15"/>
      <c r="AB74" s="141"/>
      <c r="AC74" s="141"/>
      <c r="AD74" s="141"/>
      <c r="AE74" s="141"/>
      <c r="AF74" s="141"/>
      <c r="AG74" s="141"/>
      <c r="AH74" s="141"/>
      <c r="AI74" s="141"/>
      <c r="AJ74" s="141"/>
      <c r="AK74" s="141"/>
      <c r="AL74" s="141"/>
    </row>
    <row r="75" spans="2:38" ht="15.6" customHeight="1" x14ac:dyDescent="0.3">
      <c r="B75" s="138"/>
      <c r="C75" t="s">
        <v>407</v>
      </c>
      <c r="G75" t="s">
        <v>423</v>
      </c>
      <c r="X75" s="15"/>
      <c r="AB75" s="141"/>
      <c r="AC75" s="141"/>
      <c r="AD75" s="141"/>
      <c r="AE75" s="141"/>
      <c r="AF75" s="141"/>
      <c r="AG75" s="141"/>
      <c r="AH75" s="141"/>
      <c r="AI75" s="141"/>
      <c r="AJ75" s="141"/>
      <c r="AK75" s="141"/>
      <c r="AL75" s="141"/>
    </row>
    <row r="76" spans="2:38" ht="15.6" customHeight="1" x14ac:dyDescent="0.3">
      <c r="B76" s="138"/>
      <c r="C76" t="s">
        <v>408</v>
      </c>
      <c r="G76" t="s">
        <v>423</v>
      </c>
      <c r="X76" s="15"/>
      <c r="AB76" s="141"/>
      <c r="AC76" s="141"/>
      <c r="AD76" s="141"/>
      <c r="AE76" s="141"/>
      <c r="AF76" s="141"/>
      <c r="AG76" s="141"/>
      <c r="AH76" s="141"/>
      <c r="AI76" s="141"/>
      <c r="AJ76" s="141"/>
      <c r="AK76" s="141"/>
      <c r="AL76" s="141"/>
    </row>
    <row r="77" spans="2:38" ht="15.6" customHeight="1" x14ac:dyDescent="0.3">
      <c r="B77" s="138"/>
      <c r="C77" t="s">
        <v>412</v>
      </c>
      <c r="G77" t="s">
        <v>423</v>
      </c>
      <c r="X77" s="15"/>
      <c r="AB77" s="141"/>
      <c r="AC77" s="141"/>
      <c r="AD77" s="141"/>
      <c r="AE77" s="141"/>
      <c r="AF77" s="141"/>
      <c r="AG77" s="141"/>
      <c r="AH77" s="141"/>
      <c r="AI77" s="141"/>
      <c r="AJ77" s="141"/>
      <c r="AK77" s="141"/>
      <c r="AL77" s="141"/>
    </row>
    <row r="78" spans="2:38" ht="15.6" customHeight="1" x14ac:dyDescent="0.3">
      <c r="B78" s="138" t="s">
        <v>416</v>
      </c>
      <c r="G78" t="s">
        <v>423</v>
      </c>
      <c r="X78" s="15"/>
      <c r="AB78" s="141"/>
      <c r="AC78" s="141"/>
      <c r="AD78" s="141"/>
      <c r="AE78" s="141"/>
      <c r="AF78" s="141"/>
      <c r="AG78" s="141"/>
      <c r="AH78" s="141"/>
      <c r="AI78" s="141"/>
      <c r="AJ78" s="141"/>
      <c r="AK78" s="141"/>
      <c r="AL78" s="141"/>
    </row>
    <row r="79" spans="2:38" ht="15.6" customHeight="1" x14ac:dyDescent="0.3">
      <c r="B79" s="138"/>
      <c r="C79" t="s">
        <v>407</v>
      </c>
      <c r="G79" t="s">
        <v>423</v>
      </c>
      <c r="X79" s="15"/>
      <c r="AB79" s="141"/>
      <c r="AC79" s="141"/>
      <c r="AD79" s="141"/>
      <c r="AE79" s="141"/>
      <c r="AF79" s="141"/>
      <c r="AG79" s="141"/>
      <c r="AH79" s="141"/>
      <c r="AI79" s="141"/>
      <c r="AJ79" s="141"/>
      <c r="AK79" s="141"/>
      <c r="AL79" s="141"/>
    </row>
    <row r="80" spans="2:38" ht="15.6" customHeight="1" x14ac:dyDescent="0.3">
      <c r="B80" s="138"/>
      <c r="C80" t="s">
        <v>408</v>
      </c>
      <c r="G80" t="s">
        <v>423</v>
      </c>
      <c r="T80" t="s">
        <v>401</v>
      </c>
      <c r="X80" s="15"/>
      <c r="AB80" s="141"/>
      <c r="AC80" s="141"/>
      <c r="AD80" s="141"/>
      <c r="AE80" s="141"/>
      <c r="AF80" s="141"/>
      <c r="AG80" s="141"/>
      <c r="AH80" s="141"/>
      <c r="AI80" s="141"/>
      <c r="AJ80" s="141"/>
      <c r="AK80" s="141"/>
      <c r="AL80" s="141"/>
    </row>
    <row r="81" spans="1:38" ht="15.6" customHeight="1" x14ac:dyDescent="0.3">
      <c r="B81" s="138"/>
      <c r="C81" t="s">
        <v>412</v>
      </c>
      <c r="G81" t="s">
        <v>423</v>
      </c>
      <c r="X81" s="15"/>
      <c r="AB81" s="141"/>
      <c r="AC81" s="141"/>
      <c r="AD81" s="141"/>
      <c r="AE81" s="141"/>
      <c r="AF81" s="141"/>
      <c r="AG81" s="141"/>
      <c r="AH81" s="141"/>
      <c r="AI81" s="141"/>
      <c r="AJ81" s="141"/>
      <c r="AK81" s="141"/>
      <c r="AL81" s="141"/>
    </row>
    <row r="82" spans="1:38" ht="15.6" customHeight="1" x14ac:dyDescent="0.3">
      <c r="B82" s="143"/>
      <c r="X82" s="15"/>
      <c r="AB82" s="141"/>
      <c r="AC82" s="141"/>
      <c r="AD82" s="141"/>
      <c r="AE82" s="141"/>
      <c r="AF82" s="141"/>
      <c r="AG82" s="141"/>
      <c r="AH82" s="141"/>
      <c r="AI82" s="141"/>
      <c r="AJ82" s="141"/>
      <c r="AK82" s="141"/>
      <c r="AL82" s="141"/>
    </row>
    <row r="83" spans="1:38" ht="15.6" customHeight="1" x14ac:dyDescent="0.3">
      <c r="B83" s="139"/>
      <c r="X83" s="15"/>
      <c r="AB83" s="141"/>
      <c r="AC83" s="141"/>
      <c r="AD83" s="141"/>
      <c r="AE83" s="141"/>
      <c r="AF83" s="141"/>
      <c r="AG83" s="141"/>
      <c r="AH83" s="141"/>
      <c r="AI83" s="141"/>
      <c r="AJ83" s="141"/>
      <c r="AK83" s="141"/>
      <c r="AL83" s="141"/>
    </row>
    <row r="84" spans="1:38" ht="15.6" customHeight="1" x14ac:dyDescent="0.3">
      <c r="B84" s="139"/>
      <c r="H84" s="4">
        <v>2010</v>
      </c>
      <c r="I84" s="4">
        <v>2011</v>
      </c>
      <c r="J84" s="4">
        <v>2012</v>
      </c>
      <c r="K84" s="4">
        <v>2013</v>
      </c>
      <c r="L84" s="4">
        <v>2014</v>
      </c>
      <c r="M84" s="4">
        <v>2015</v>
      </c>
      <c r="N84" s="4">
        <v>2016</v>
      </c>
      <c r="O84" s="4">
        <v>2017</v>
      </c>
      <c r="P84" s="4">
        <v>2018</v>
      </c>
      <c r="Q84" s="4">
        <v>2019</v>
      </c>
      <c r="R84" s="5"/>
      <c r="X84" s="15"/>
      <c r="AB84" s="141"/>
      <c r="AC84" s="141"/>
      <c r="AD84" s="141"/>
      <c r="AE84" s="141"/>
      <c r="AF84" s="141"/>
      <c r="AG84" s="141"/>
      <c r="AH84" s="141"/>
      <c r="AI84" s="141"/>
      <c r="AJ84" s="141"/>
      <c r="AK84" s="141"/>
      <c r="AL84" s="141"/>
    </row>
    <row r="85" spans="1:38" ht="15.6" customHeight="1" x14ac:dyDescent="0.3">
      <c r="A85" s="161" t="s">
        <v>437</v>
      </c>
      <c r="B85" s="137" t="s">
        <v>424</v>
      </c>
      <c r="C85" s="136"/>
      <c r="D85" s="136"/>
      <c r="E85" s="136"/>
      <c r="F85" s="136"/>
      <c r="G85" s="136"/>
      <c r="H85" s="150"/>
      <c r="I85" s="150"/>
      <c r="J85" s="150"/>
      <c r="K85" s="150"/>
      <c r="L85" s="150"/>
      <c r="M85" s="150"/>
      <c r="N85" s="150"/>
      <c r="O85" s="150"/>
      <c r="P85" s="150"/>
      <c r="Q85" s="150"/>
      <c r="R85" s="150"/>
      <c r="T85" t="s">
        <v>401</v>
      </c>
      <c r="X85" s="15"/>
      <c r="AB85" s="141"/>
      <c r="AC85" s="141"/>
      <c r="AD85" s="141"/>
      <c r="AE85" s="141"/>
      <c r="AF85" s="141"/>
      <c r="AG85" s="141"/>
      <c r="AH85" s="141"/>
      <c r="AI85" s="141"/>
      <c r="AJ85" s="141"/>
      <c r="AK85" s="141"/>
      <c r="AL85" s="141"/>
    </row>
    <row r="86" spans="1:38" ht="15.6" customHeight="1" x14ac:dyDescent="0.3">
      <c r="B86" s="138" t="s">
        <v>414</v>
      </c>
      <c r="G86" t="s">
        <v>448</v>
      </c>
      <c r="H86" s="154"/>
      <c r="I86" s="154"/>
      <c r="J86" s="154"/>
      <c r="K86" s="154"/>
      <c r="L86" s="154"/>
      <c r="M86" s="154"/>
      <c r="N86" s="154"/>
      <c r="O86" s="154"/>
      <c r="P86" s="154"/>
      <c r="Q86" s="154"/>
      <c r="R86" s="154"/>
      <c r="X86" s="15"/>
      <c r="AB86" s="141"/>
      <c r="AC86" s="141"/>
      <c r="AD86" s="141"/>
      <c r="AE86" s="141"/>
      <c r="AF86" s="141"/>
      <c r="AG86" s="141"/>
      <c r="AH86" s="141"/>
      <c r="AI86" s="141"/>
      <c r="AJ86" s="141"/>
      <c r="AK86" s="141"/>
      <c r="AL86" s="141"/>
    </row>
    <row r="87" spans="1:38" ht="15.6" customHeight="1" x14ac:dyDescent="0.3">
      <c r="B87" s="138"/>
      <c r="C87" t="s">
        <v>407</v>
      </c>
      <c r="G87" t="s">
        <v>448</v>
      </c>
      <c r="H87" s="154"/>
      <c r="I87" s="154"/>
      <c r="J87" s="154"/>
      <c r="K87" s="154"/>
      <c r="L87" s="154"/>
      <c r="M87" s="154"/>
      <c r="N87" s="154"/>
      <c r="O87" s="154"/>
      <c r="P87" s="154"/>
      <c r="Q87" s="154"/>
      <c r="R87" s="154"/>
      <c r="X87" s="15"/>
      <c r="AB87" s="141"/>
      <c r="AC87" s="141"/>
      <c r="AD87" s="141"/>
      <c r="AE87" s="141"/>
      <c r="AF87" s="141"/>
      <c r="AG87" s="141"/>
      <c r="AH87" s="141"/>
      <c r="AI87" s="141"/>
      <c r="AJ87" s="141"/>
      <c r="AK87" s="141"/>
      <c r="AL87" s="141"/>
    </row>
    <row r="88" spans="1:38" ht="15.6" customHeight="1" x14ac:dyDescent="0.3">
      <c r="B88" s="138"/>
      <c r="C88" t="s">
        <v>417</v>
      </c>
      <c r="G88" t="s">
        <v>448</v>
      </c>
      <c r="H88" s="154">
        <v>150</v>
      </c>
      <c r="I88" s="154">
        <v>150</v>
      </c>
      <c r="J88" s="154">
        <v>150</v>
      </c>
      <c r="K88" s="154">
        <v>150</v>
      </c>
      <c r="L88" s="154">
        <v>150</v>
      </c>
      <c r="M88" s="154">
        <v>150</v>
      </c>
      <c r="N88" s="154">
        <v>150</v>
      </c>
      <c r="O88" s="154">
        <v>150</v>
      </c>
      <c r="P88" s="154">
        <v>150</v>
      </c>
      <c r="Q88" s="154">
        <v>150</v>
      </c>
      <c r="R88" s="154">
        <v>150</v>
      </c>
      <c r="X88" s="15"/>
      <c r="AB88" s="141"/>
      <c r="AC88" s="141"/>
      <c r="AD88" s="141"/>
      <c r="AE88" s="141"/>
      <c r="AF88" s="141"/>
      <c r="AG88" s="141"/>
      <c r="AH88" s="141"/>
      <c r="AI88" s="141"/>
      <c r="AJ88" s="141"/>
      <c r="AK88" s="141"/>
      <c r="AL88" s="141"/>
    </row>
    <row r="89" spans="1:38" ht="15.6" customHeight="1" x14ac:dyDescent="0.3">
      <c r="B89" s="138"/>
      <c r="C89" t="s">
        <v>409</v>
      </c>
      <c r="G89" t="s">
        <v>448</v>
      </c>
      <c r="H89" s="154">
        <v>75</v>
      </c>
      <c r="I89" s="154">
        <v>75</v>
      </c>
      <c r="J89" s="154">
        <v>75</v>
      </c>
      <c r="K89" s="154">
        <v>75</v>
      </c>
      <c r="L89" s="154">
        <v>75</v>
      </c>
      <c r="M89" s="154">
        <v>75</v>
      </c>
      <c r="N89" s="154">
        <v>75</v>
      </c>
      <c r="O89" s="154">
        <v>75</v>
      </c>
      <c r="P89" s="154">
        <v>75</v>
      </c>
      <c r="Q89" s="154">
        <v>75</v>
      </c>
      <c r="R89" s="154">
        <v>75</v>
      </c>
      <c r="X89" s="15"/>
      <c r="AB89" s="141"/>
      <c r="AC89" s="141"/>
      <c r="AD89" s="141"/>
      <c r="AE89" s="141"/>
      <c r="AF89" s="141"/>
      <c r="AG89" s="141"/>
      <c r="AH89" s="141"/>
      <c r="AI89" s="141"/>
      <c r="AJ89" s="141"/>
      <c r="AK89" s="141"/>
      <c r="AL89" s="141"/>
    </row>
    <row r="90" spans="1:38" ht="15.6" customHeight="1" x14ac:dyDescent="0.3">
      <c r="B90" s="138"/>
      <c r="C90" t="s">
        <v>410</v>
      </c>
      <c r="G90" t="s">
        <v>448</v>
      </c>
      <c r="H90" s="154"/>
      <c r="I90" s="154"/>
      <c r="J90" s="154"/>
      <c r="K90" s="154"/>
      <c r="L90" s="154"/>
      <c r="M90" s="154"/>
      <c r="N90" s="154"/>
      <c r="O90" s="154"/>
      <c r="P90" s="154"/>
      <c r="Q90" s="154"/>
      <c r="R90" s="154"/>
      <c r="X90" s="15"/>
      <c r="AB90" s="141"/>
      <c r="AC90" s="141"/>
      <c r="AD90" s="141"/>
      <c r="AE90" s="141"/>
      <c r="AF90" s="141"/>
      <c r="AG90" s="141"/>
      <c r="AH90" s="141"/>
      <c r="AI90" s="141"/>
      <c r="AJ90" s="141"/>
      <c r="AK90" s="141"/>
      <c r="AL90" s="141"/>
    </row>
    <row r="91" spans="1:38" ht="13.5" hidden="1" customHeight="1" outlineLevel="1" x14ac:dyDescent="0.3">
      <c r="B91" s="145" t="s">
        <v>398</v>
      </c>
      <c r="C91" s="144"/>
      <c r="D91" s="144"/>
      <c r="X91" s="15"/>
      <c r="AB91" s="141"/>
      <c r="AC91" s="141"/>
      <c r="AD91" s="141"/>
      <c r="AE91" s="141"/>
      <c r="AF91" s="141"/>
      <c r="AG91" s="141"/>
      <c r="AH91" s="141"/>
      <c r="AI91" s="141"/>
      <c r="AJ91" s="141"/>
      <c r="AK91" s="141"/>
      <c r="AL91" s="141"/>
    </row>
    <row r="92" spans="1:38" ht="13.5" hidden="1" customHeight="1" outlineLevel="1" x14ac:dyDescent="0.3">
      <c r="B92" s="145"/>
      <c r="C92" s="144" t="s">
        <v>408</v>
      </c>
      <c r="D92" s="144"/>
      <c r="X92" s="15"/>
      <c r="AB92" s="141"/>
      <c r="AC92" s="141"/>
      <c r="AD92" s="141"/>
      <c r="AE92" s="141"/>
      <c r="AF92" s="141"/>
      <c r="AG92" s="141"/>
      <c r="AH92" s="141"/>
      <c r="AI92" s="141"/>
      <c r="AJ92" s="141"/>
      <c r="AK92" s="141"/>
      <c r="AL92" s="141"/>
    </row>
    <row r="93" spans="1:38" ht="13.5" hidden="1" customHeight="1" outlineLevel="1" x14ac:dyDescent="0.3">
      <c r="B93" s="145"/>
      <c r="C93" s="144" t="s">
        <v>412</v>
      </c>
      <c r="D93" s="144"/>
      <c r="X93" s="15"/>
      <c r="AB93" s="141"/>
      <c r="AC93" s="141"/>
      <c r="AD93" s="141"/>
      <c r="AE93" s="141"/>
      <c r="AF93" s="141"/>
      <c r="AG93" s="141"/>
      <c r="AH93" s="141"/>
      <c r="AI93" s="141"/>
      <c r="AJ93" s="141"/>
      <c r="AK93" s="141"/>
      <c r="AL93" s="141"/>
    </row>
    <row r="94" spans="1:38" ht="13.5" hidden="1" customHeight="1" outlineLevel="1" x14ac:dyDescent="0.3">
      <c r="B94" s="145"/>
      <c r="C94" s="144" t="s">
        <v>410</v>
      </c>
      <c r="D94" s="144"/>
      <c r="X94" s="15"/>
      <c r="AB94" s="141"/>
      <c r="AC94" s="141"/>
      <c r="AD94" s="141"/>
      <c r="AE94" s="141"/>
      <c r="AF94" s="141"/>
      <c r="AG94" s="141"/>
      <c r="AH94" s="141"/>
      <c r="AI94" s="141"/>
      <c r="AJ94" s="141"/>
      <c r="AK94" s="141"/>
      <c r="AL94" s="141"/>
    </row>
    <row r="95" spans="1:38" ht="13.5" hidden="1" customHeight="1" outlineLevel="1" x14ac:dyDescent="0.3">
      <c r="B95" s="145" t="s">
        <v>399</v>
      </c>
      <c r="C95" s="144"/>
      <c r="D95" s="144"/>
      <c r="X95" s="15"/>
      <c r="AB95" s="141"/>
      <c r="AC95" s="141"/>
      <c r="AD95" s="141"/>
      <c r="AE95" s="141"/>
      <c r="AF95" s="141"/>
      <c r="AG95" s="141"/>
      <c r="AH95" s="141"/>
      <c r="AI95" s="141"/>
      <c r="AJ95" s="141"/>
      <c r="AK95" s="141"/>
      <c r="AL95" s="141"/>
    </row>
    <row r="96" spans="1:38" ht="13.5" hidden="1" customHeight="1" outlineLevel="1" x14ac:dyDescent="0.3">
      <c r="B96" s="145"/>
      <c r="C96" s="144" t="s">
        <v>408</v>
      </c>
      <c r="D96" s="144"/>
      <c r="X96" s="15"/>
      <c r="AB96" s="141"/>
      <c r="AC96" s="141"/>
      <c r="AD96" s="141"/>
      <c r="AE96" s="141"/>
      <c r="AF96" s="141"/>
      <c r="AG96" s="141"/>
      <c r="AH96" s="141"/>
      <c r="AI96" s="141"/>
      <c r="AJ96" s="141"/>
      <c r="AK96" s="141"/>
      <c r="AL96" s="141"/>
    </row>
    <row r="97" spans="1:38" ht="13.5" hidden="1" customHeight="1" outlineLevel="1" x14ac:dyDescent="0.3">
      <c r="B97" s="145"/>
      <c r="C97" s="144" t="s">
        <v>412</v>
      </c>
      <c r="D97" s="144"/>
      <c r="X97" s="15"/>
      <c r="AB97" s="141"/>
      <c r="AC97" s="141"/>
      <c r="AD97" s="141"/>
      <c r="AE97" s="141"/>
      <c r="AF97" s="141"/>
      <c r="AG97" s="141"/>
      <c r="AH97" s="141"/>
      <c r="AI97" s="141"/>
      <c r="AJ97" s="141"/>
      <c r="AK97" s="141"/>
      <c r="AL97" s="141"/>
    </row>
    <row r="98" spans="1:38" ht="13.5" hidden="1" customHeight="1" outlineLevel="1" x14ac:dyDescent="0.3">
      <c r="B98" s="145"/>
      <c r="C98" s="144" t="s">
        <v>410</v>
      </c>
      <c r="D98" s="144"/>
      <c r="X98" s="15"/>
      <c r="AB98" s="141"/>
      <c r="AC98" s="141"/>
      <c r="AD98" s="141"/>
      <c r="AE98" s="141"/>
      <c r="AF98" s="141"/>
      <c r="AG98" s="141"/>
      <c r="AH98" s="141"/>
      <c r="AI98" s="141"/>
      <c r="AJ98" s="141"/>
      <c r="AK98" s="141"/>
      <c r="AL98" s="141"/>
    </row>
    <row r="99" spans="1:38" ht="13.5" hidden="1" customHeight="1" outlineLevel="1" x14ac:dyDescent="0.3">
      <c r="B99" s="146" t="s">
        <v>397</v>
      </c>
      <c r="C99" s="144"/>
      <c r="D99" s="144"/>
      <c r="X99" s="15"/>
      <c r="AB99" s="141"/>
      <c r="AC99" s="141"/>
      <c r="AD99" s="141"/>
      <c r="AE99" s="141"/>
      <c r="AF99" s="141"/>
      <c r="AG99" s="141"/>
      <c r="AH99" s="141"/>
      <c r="AI99" s="141"/>
      <c r="AJ99" s="141"/>
      <c r="AK99" s="141"/>
      <c r="AL99" s="141"/>
    </row>
    <row r="100" spans="1:38" ht="13.5" hidden="1" customHeight="1" outlineLevel="1" x14ac:dyDescent="0.3">
      <c r="B100" s="146"/>
      <c r="C100" s="144" t="s">
        <v>408</v>
      </c>
      <c r="D100" s="144"/>
      <c r="X100" s="15"/>
      <c r="AB100" s="141"/>
      <c r="AC100" s="141"/>
      <c r="AD100" s="141"/>
      <c r="AE100" s="141"/>
      <c r="AF100" s="141"/>
      <c r="AG100" s="141"/>
      <c r="AH100" s="141"/>
      <c r="AI100" s="141"/>
      <c r="AJ100" s="141"/>
      <c r="AK100" s="141"/>
      <c r="AL100" s="141"/>
    </row>
    <row r="101" spans="1:38" ht="13.5" hidden="1" customHeight="1" outlineLevel="1" x14ac:dyDescent="0.3">
      <c r="B101" s="146"/>
      <c r="C101" s="144" t="s">
        <v>412</v>
      </c>
      <c r="D101" s="144"/>
      <c r="X101" s="15"/>
      <c r="AB101" s="141"/>
      <c r="AC101" s="141"/>
      <c r="AD101" s="141"/>
      <c r="AE101" s="141"/>
      <c r="AF101" s="141"/>
      <c r="AG101" s="141"/>
      <c r="AH101" s="141"/>
      <c r="AI101" s="141"/>
      <c r="AJ101" s="141"/>
      <c r="AK101" s="141"/>
      <c r="AL101" s="141"/>
    </row>
    <row r="102" spans="1:38" ht="15.6" customHeight="1" collapsed="1" x14ac:dyDescent="0.3">
      <c r="B102" s="138" t="s">
        <v>415</v>
      </c>
      <c r="X102" s="15"/>
      <c r="AB102" s="141"/>
      <c r="AC102" s="141"/>
      <c r="AD102" s="141"/>
      <c r="AE102" s="141"/>
      <c r="AF102" s="141"/>
      <c r="AG102" s="141"/>
      <c r="AH102" s="141"/>
      <c r="AI102" s="141"/>
      <c r="AJ102" s="141"/>
      <c r="AK102" s="141"/>
      <c r="AL102" s="141"/>
    </row>
    <row r="103" spans="1:38" ht="15.6" customHeight="1" x14ac:dyDescent="0.3">
      <c r="B103" s="138"/>
      <c r="C103" t="s">
        <v>407</v>
      </c>
      <c r="X103" s="15"/>
      <c r="AB103" s="141"/>
      <c r="AC103" s="141"/>
      <c r="AD103" s="141"/>
      <c r="AE103" s="141"/>
      <c r="AF103" s="141"/>
      <c r="AG103" s="141"/>
      <c r="AH103" s="141"/>
      <c r="AI103" s="141"/>
      <c r="AJ103" s="141"/>
      <c r="AK103" s="141"/>
      <c r="AL103" s="141"/>
    </row>
    <row r="104" spans="1:38" ht="15.6" customHeight="1" x14ac:dyDescent="0.3">
      <c r="B104" s="138"/>
      <c r="C104" t="s">
        <v>408</v>
      </c>
      <c r="X104" s="15"/>
      <c r="AB104" s="141"/>
      <c r="AC104" s="141"/>
      <c r="AD104" s="141"/>
      <c r="AE104" s="141"/>
      <c r="AF104" s="141"/>
      <c r="AG104" s="141"/>
      <c r="AH104" s="141"/>
      <c r="AI104" s="141"/>
      <c r="AJ104" s="141"/>
      <c r="AK104" s="141"/>
      <c r="AL104" s="141"/>
    </row>
    <row r="105" spans="1:38" ht="15.6" customHeight="1" x14ac:dyDescent="0.3">
      <c r="B105" s="138"/>
      <c r="C105" t="s">
        <v>412</v>
      </c>
      <c r="X105" s="15"/>
      <c r="AB105" s="141"/>
      <c r="AC105" s="141"/>
      <c r="AD105" s="141"/>
      <c r="AE105" s="141"/>
      <c r="AF105" s="141"/>
      <c r="AG105" s="141"/>
      <c r="AH105" s="141"/>
      <c r="AI105" s="141"/>
      <c r="AJ105" s="141"/>
      <c r="AK105" s="141"/>
      <c r="AL105" s="141"/>
    </row>
    <row r="106" spans="1:38" ht="15.6" customHeight="1" x14ac:dyDescent="0.3">
      <c r="B106" s="138" t="s">
        <v>416</v>
      </c>
      <c r="X106" s="15"/>
      <c r="AB106" s="141"/>
      <c r="AC106" s="141"/>
      <c r="AD106" s="141"/>
      <c r="AE106" s="141"/>
      <c r="AF106" s="141"/>
      <c r="AG106" s="141"/>
      <c r="AH106" s="141"/>
      <c r="AI106" s="141"/>
      <c r="AJ106" s="141"/>
      <c r="AK106" s="141"/>
      <c r="AL106" s="141"/>
    </row>
    <row r="107" spans="1:38" ht="15.6" customHeight="1" x14ac:dyDescent="0.3">
      <c r="B107" s="138"/>
      <c r="C107" t="s">
        <v>407</v>
      </c>
      <c r="X107" s="15"/>
      <c r="AB107" s="141"/>
      <c r="AC107" s="141"/>
      <c r="AD107" s="141"/>
      <c r="AE107" s="141"/>
      <c r="AF107" s="141"/>
      <c r="AG107" s="141"/>
      <c r="AH107" s="141"/>
      <c r="AI107" s="141"/>
      <c r="AJ107" s="141"/>
      <c r="AK107" s="141"/>
      <c r="AL107" s="141"/>
    </row>
    <row r="108" spans="1:38" ht="15.6" customHeight="1" x14ac:dyDescent="0.3">
      <c r="B108" s="138"/>
      <c r="C108" t="s">
        <v>408</v>
      </c>
      <c r="T108" t="s">
        <v>401</v>
      </c>
      <c r="X108" s="15"/>
      <c r="AB108" s="141"/>
      <c r="AC108" s="141"/>
      <c r="AD108" s="141"/>
      <c r="AE108" s="141"/>
      <c r="AF108" s="141"/>
      <c r="AG108" s="141"/>
      <c r="AH108" s="141"/>
      <c r="AI108" s="141"/>
      <c r="AJ108" s="141"/>
      <c r="AK108" s="141"/>
      <c r="AL108" s="141"/>
    </row>
    <row r="109" spans="1:38" ht="15.6" customHeight="1" x14ac:dyDescent="0.3">
      <c r="B109" s="138"/>
      <c r="C109" t="s">
        <v>412</v>
      </c>
      <c r="X109" s="15"/>
      <c r="AB109" s="141"/>
      <c r="AC109" s="141"/>
      <c r="AD109" s="141"/>
      <c r="AE109" s="141"/>
      <c r="AF109" s="141"/>
      <c r="AG109" s="141"/>
      <c r="AH109" s="141"/>
      <c r="AI109" s="141"/>
      <c r="AJ109" s="141"/>
      <c r="AK109" s="141"/>
      <c r="AL109" s="141"/>
    </row>
    <row r="110" spans="1:38" ht="15.6" customHeight="1" x14ac:dyDescent="0.3">
      <c r="B110" s="36"/>
      <c r="X110" s="15"/>
      <c r="AB110" s="141"/>
      <c r="AC110" s="141"/>
      <c r="AD110" s="141"/>
      <c r="AE110" s="141"/>
      <c r="AF110" s="141"/>
      <c r="AG110" s="141"/>
      <c r="AH110" s="141"/>
      <c r="AI110" s="141"/>
      <c r="AJ110" s="141"/>
      <c r="AK110" s="141"/>
      <c r="AL110" s="141"/>
    </row>
    <row r="111" spans="1:38" ht="15.6" customHeight="1" x14ac:dyDescent="0.3">
      <c r="B111" s="36"/>
      <c r="H111" s="4">
        <v>2010</v>
      </c>
      <c r="I111" s="4">
        <v>2011</v>
      </c>
      <c r="J111" s="4">
        <v>2012</v>
      </c>
      <c r="K111" s="4">
        <v>2013</v>
      </c>
      <c r="L111" s="4">
        <v>2014</v>
      </c>
      <c r="M111" s="4">
        <v>2015</v>
      </c>
      <c r="N111" s="4">
        <v>2016</v>
      </c>
      <c r="O111" s="4">
        <v>2017</v>
      </c>
      <c r="P111" s="4">
        <v>2018</v>
      </c>
      <c r="Q111" s="4">
        <v>2019</v>
      </c>
      <c r="R111" s="5"/>
      <c r="X111" s="4">
        <v>2010</v>
      </c>
      <c r="Y111" s="4">
        <v>2011</v>
      </c>
      <c r="Z111" s="4">
        <v>2012</v>
      </c>
      <c r="AA111" s="4">
        <v>2013</v>
      </c>
      <c r="AB111" s="4">
        <v>2014</v>
      </c>
      <c r="AC111" s="4">
        <v>2015</v>
      </c>
      <c r="AD111" s="4">
        <v>2016</v>
      </c>
      <c r="AE111" s="4">
        <v>2017</v>
      </c>
      <c r="AF111" s="4">
        <v>2018</v>
      </c>
      <c r="AG111" s="4">
        <v>2019</v>
      </c>
      <c r="AH111" s="5"/>
      <c r="AI111" s="141"/>
      <c r="AJ111" s="141"/>
      <c r="AK111" s="141"/>
      <c r="AL111" s="141"/>
    </row>
    <row r="112" spans="1:38" ht="15.6" customHeight="1" x14ac:dyDescent="0.3">
      <c r="A112" s="161" t="s">
        <v>501</v>
      </c>
      <c r="B112" s="137" t="s">
        <v>425</v>
      </c>
      <c r="C112" s="136"/>
      <c r="D112" s="136"/>
      <c r="E112" s="136"/>
      <c r="F112" s="136"/>
      <c r="G112" s="136"/>
      <c r="H112" s="150"/>
      <c r="I112" s="150"/>
      <c r="J112" s="150"/>
      <c r="K112" s="150"/>
      <c r="L112" s="150"/>
      <c r="M112" s="150"/>
      <c r="N112" s="150"/>
      <c r="O112" s="150"/>
      <c r="P112" s="150"/>
      <c r="Q112" s="150"/>
      <c r="R112" s="150"/>
      <c r="X112" s="150"/>
      <c r="Y112" s="150"/>
      <c r="Z112" s="150"/>
      <c r="AA112" s="150"/>
      <c r="AB112" s="150"/>
      <c r="AC112" s="150"/>
      <c r="AD112" s="150"/>
      <c r="AE112" s="150"/>
      <c r="AF112" s="150"/>
      <c r="AG112" s="150"/>
      <c r="AH112" s="150"/>
      <c r="AI112" s="141"/>
      <c r="AJ112" s="141"/>
      <c r="AK112" s="141"/>
      <c r="AL112" s="141"/>
    </row>
    <row r="113" spans="2:38" ht="15.6" customHeight="1" x14ac:dyDescent="0.3">
      <c r="B113" s="138" t="s">
        <v>414</v>
      </c>
      <c r="G113" t="s">
        <v>423</v>
      </c>
      <c r="H113" s="152"/>
      <c r="I113" s="152"/>
      <c r="J113" s="152"/>
      <c r="K113" s="152"/>
      <c r="L113" s="152"/>
      <c r="M113" s="152"/>
      <c r="N113" s="152"/>
      <c r="O113" s="152"/>
      <c r="P113" s="152"/>
      <c r="Q113" s="152"/>
      <c r="R113" s="152"/>
      <c r="T113" t="s">
        <v>433</v>
      </c>
      <c r="X113" s="152">
        <f>SUM(X114:X117)</f>
        <v>0</v>
      </c>
      <c r="Y113" s="152">
        <f t="shared" ref="Y113:AH113" si="5">SUM(Y114:Y117)</f>
        <v>0</v>
      </c>
      <c r="Z113" s="152">
        <f t="shared" si="5"/>
        <v>0</v>
      </c>
      <c r="AA113" s="152">
        <f t="shared" si="5"/>
        <v>0</v>
      </c>
      <c r="AB113" s="152">
        <f t="shared" si="5"/>
        <v>0</v>
      </c>
      <c r="AC113" s="152">
        <f t="shared" si="5"/>
        <v>0</v>
      </c>
      <c r="AD113" s="152">
        <f t="shared" si="5"/>
        <v>0</v>
      </c>
      <c r="AE113" s="152">
        <f t="shared" si="5"/>
        <v>0</v>
      </c>
      <c r="AF113" s="152">
        <f t="shared" si="5"/>
        <v>0</v>
      </c>
      <c r="AG113" s="152">
        <f t="shared" si="5"/>
        <v>0</v>
      </c>
      <c r="AH113" s="152">
        <f t="shared" si="5"/>
        <v>0</v>
      </c>
      <c r="AI113" s="141"/>
      <c r="AJ113" s="141"/>
      <c r="AK113" s="141"/>
      <c r="AL113" s="141"/>
    </row>
    <row r="114" spans="2:38" ht="15.6" customHeight="1" x14ac:dyDescent="0.3">
      <c r="B114" s="138"/>
      <c r="C114" t="s">
        <v>407</v>
      </c>
      <c r="G114" t="s">
        <v>423</v>
      </c>
      <c r="H114" s="152"/>
      <c r="I114" s="152"/>
      <c r="J114" s="152"/>
      <c r="K114" s="152"/>
      <c r="L114" s="152"/>
      <c r="M114" s="152"/>
      <c r="N114" s="152"/>
      <c r="O114" s="152"/>
      <c r="P114" s="152"/>
      <c r="Q114" s="152"/>
      <c r="R114" s="152"/>
      <c r="X114" s="15"/>
      <c r="AB114" s="141"/>
      <c r="AC114" s="141"/>
      <c r="AD114" s="141"/>
      <c r="AE114" s="141"/>
      <c r="AF114" s="141"/>
      <c r="AG114" s="141"/>
      <c r="AH114" s="141"/>
      <c r="AI114" s="141"/>
      <c r="AJ114" s="141"/>
      <c r="AK114" s="141"/>
      <c r="AL114" s="141"/>
    </row>
    <row r="115" spans="2:38" ht="15.6" customHeight="1" x14ac:dyDescent="0.3">
      <c r="B115" s="138"/>
      <c r="C115" t="s">
        <v>417</v>
      </c>
      <c r="G115" t="s">
        <v>423</v>
      </c>
      <c r="H115" s="152">
        <f t="shared" ref="H115:R115" si="6">H60*H88</f>
        <v>66825</v>
      </c>
      <c r="I115" s="152">
        <f t="shared" si="6"/>
        <v>65475</v>
      </c>
      <c r="J115" s="152">
        <f t="shared" si="6"/>
        <v>63450</v>
      </c>
      <c r="K115" s="152">
        <f t="shared" si="6"/>
        <v>61425.000000000007</v>
      </c>
      <c r="L115" s="152">
        <f t="shared" si="6"/>
        <v>60750</v>
      </c>
      <c r="M115" s="152">
        <f t="shared" si="6"/>
        <v>59400</v>
      </c>
      <c r="N115" s="152">
        <f t="shared" si="6"/>
        <v>58050</v>
      </c>
      <c r="O115" s="152">
        <f t="shared" si="6"/>
        <v>54000.000000000007</v>
      </c>
      <c r="P115" s="152">
        <f t="shared" si="6"/>
        <v>52650</v>
      </c>
      <c r="Q115" s="152">
        <f t="shared" si="6"/>
        <v>51300</v>
      </c>
      <c r="R115" s="152">
        <f t="shared" si="6"/>
        <v>50625.000000000007</v>
      </c>
      <c r="X115" s="15"/>
      <c r="AB115" s="141"/>
      <c r="AC115" s="141"/>
      <c r="AD115" s="141"/>
      <c r="AE115" s="141"/>
      <c r="AF115" s="141"/>
      <c r="AG115" s="141"/>
      <c r="AH115" s="141"/>
      <c r="AI115" s="141"/>
      <c r="AJ115" s="141"/>
      <c r="AK115" s="141"/>
      <c r="AL115" s="141"/>
    </row>
    <row r="116" spans="2:38" ht="15.6" customHeight="1" x14ac:dyDescent="0.3">
      <c r="B116" s="138"/>
      <c r="C116" t="s">
        <v>409</v>
      </c>
      <c r="G116" t="s">
        <v>423</v>
      </c>
      <c r="H116" s="152">
        <f t="shared" ref="H116:R116" si="7">H61*H89</f>
        <v>337.5</v>
      </c>
      <c r="I116" s="152">
        <f t="shared" si="7"/>
        <v>1012.4999999999999</v>
      </c>
      <c r="J116" s="152">
        <f t="shared" si="7"/>
        <v>2024.9999999999998</v>
      </c>
      <c r="K116" s="152">
        <f t="shared" si="7"/>
        <v>3037.5</v>
      </c>
      <c r="L116" s="152">
        <f t="shared" si="7"/>
        <v>3375.0000000000005</v>
      </c>
      <c r="M116" s="152">
        <f t="shared" si="7"/>
        <v>4049.9999999999995</v>
      </c>
      <c r="N116" s="152">
        <f t="shared" si="7"/>
        <v>4725.0000000000009</v>
      </c>
      <c r="O116" s="152">
        <f t="shared" si="7"/>
        <v>6750.0000000000009</v>
      </c>
      <c r="P116" s="152">
        <f t="shared" si="7"/>
        <v>7425</v>
      </c>
      <c r="Q116" s="152">
        <f t="shared" si="7"/>
        <v>8099.9999999999991</v>
      </c>
      <c r="R116" s="152">
        <f t="shared" si="7"/>
        <v>8437.5</v>
      </c>
      <c r="X116" s="15"/>
      <c r="AB116" s="141"/>
      <c r="AC116" s="141"/>
      <c r="AD116" s="141"/>
      <c r="AE116" s="141"/>
      <c r="AF116" s="141"/>
      <c r="AG116" s="141"/>
      <c r="AH116" s="141"/>
      <c r="AI116" s="141"/>
      <c r="AJ116" s="141"/>
      <c r="AK116" s="141"/>
      <c r="AL116" s="141"/>
    </row>
    <row r="117" spans="2:38" ht="15.6" customHeight="1" x14ac:dyDescent="0.3">
      <c r="B117" s="138"/>
      <c r="C117" t="s">
        <v>410</v>
      </c>
      <c r="G117" t="s">
        <v>423</v>
      </c>
      <c r="H117" s="153"/>
      <c r="I117" s="153"/>
      <c r="J117" s="153"/>
      <c r="K117" s="153"/>
      <c r="L117" s="153"/>
      <c r="M117" s="153"/>
      <c r="N117" s="153"/>
      <c r="O117" s="153"/>
      <c r="P117" s="153"/>
      <c r="Q117" s="153"/>
      <c r="R117" s="153"/>
      <c r="X117" s="15"/>
      <c r="AB117" s="141"/>
      <c r="AC117" s="141"/>
      <c r="AD117" s="141"/>
      <c r="AE117" s="141"/>
      <c r="AF117" s="141"/>
      <c r="AG117" s="141"/>
      <c r="AH117" s="141"/>
      <c r="AI117" s="141"/>
      <c r="AJ117" s="141"/>
      <c r="AK117" s="141"/>
      <c r="AL117" s="141"/>
    </row>
    <row r="118" spans="2:38" ht="13.5" hidden="1" customHeight="1" outlineLevel="1" x14ac:dyDescent="0.3">
      <c r="B118" s="145" t="s">
        <v>398</v>
      </c>
      <c r="C118" s="144"/>
      <c r="D118" s="144"/>
      <c r="G118" t="s">
        <v>423</v>
      </c>
      <c r="X118" s="15"/>
      <c r="AB118" s="141"/>
      <c r="AC118" s="141"/>
      <c r="AD118" s="141"/>
      <c r="AE118" s="141"/>
      <c r="AF118" s="141"/>
      <c r="AG118" s="141"/>
      <c r="AH118" s="141"/>
      <c r="AI118" s="141"/>
      <c r="AJ118" s="141"/>
      <c r="AK118" s="141"/>
      <c r="AL118" s="141"/>
    </row>
    <row r="119" spans="2:38" ht="13.5" hidden="1" customHeight="1" outlineLevel="1" x14ac:dyDescent="0.3">
      <c r="B119" s="145"/>
      <c r="C119" s="144" t="s">
        <v>408</v>
      </c>
      <c r="D119" s="144"/>
      <c r="G119" t="s">
        <v>423</v>
      </c>
      <c r="X119" s="15"/>
      <c r="AB119" s="141"/>
      <c r="AC119" s="141"/>
      <c r="AD119" s="141"/>
      <c r="AE119" s="141"/>
      <c r="AF119" s="141"/>
      <c r="AG119" s="141"/>
      <c r="AH119" s="141"/>
      <c r="AI119" s="141"/>
      <c r="AJ119" s="141"/>
      <c r="AK119" s="141"/>
      <c r="AL119" s="141"/>
    </row>
    <row r="120" spans="2:38" ht="13.5" hidden="1" customHeight="1" outlineLevel="1" x14ac:dyDescent="0.3">
      <c r="B120" s="145"/>
      <c r="C120" s="144" t="s">
        <v>412</v>
      </c>
      <c r="D120" s="144"/>
      <c r="G120" t="s">
        <v>423</v>
      </c>
      <c r="X120" s="15"/>
      <c r="AB120" s="141"/>
      <c r="AC120" s="141"/>
      <c r="AD120" s="141"/>
      <c r="AE120" s="141"/>
      <c r="AF120" s="141"/>
      <c r="AG120" s="141"/>
      <c r="AH120" s="141"/>
      <c r="AI120" s="141"/>
      <c r="AJ120" s="141"/>
      <c r="AK120" s="141"/>
      <c r="AL120" s="141"/>
    </row>
    <row r="121" spans="2:38" ht="13.5" hidden="1" customHeight="1" outlineLevel="1" x14ac:dyDescent="0.3">
      <c r="B121" s="145"/>
      <c r="C121" s="144" t="s">
        <v>410</v>
      </c>
      <c r="D121" s="144"/>
      <c r="G121" t="s">
        <v>423</v>
      </c>
      <c r="X121" s="15"/>
      <c r="AB121" s="141"/>
      <c r="AC121" s="141"/>
      <c r="AD121" s="141"/>
      <c r="AE121" s="141"/>
      <c r="AF121" s="141"/>
      <c r="AG121" s="141"/>
      <c r="AH121" s="141"/>
      <c r="AI121" s="141"/>
      <c r="AJ121" s="141"/>
      <c r="AK121" s="141"/>
      <c r="AL121" s="141"/>
    </row>
    <row r="122" spans="2:38" ht="13.5" hidden="1" customHeight="1" outlineLevel="1" x14ac:dyDescent="0.3">
      <c r="B122" s="145" t="s">
        <v>399</v>
      </c>
      <c r="C122" s="144"/>
      <c r="D122" s="144"/>
      <c r="G122" t="s">
        <v>423</v>
      </c>
      <c r="X122" s="15"/>
      <c r="AB122" s="141"/>
      <c r="AC122" s="141"/>
      <c r="AD122" s="141"/>
      <c r="AE122" s="141"/>
      <c r="AF122" s="141"/>
      <c r="AG122" s="141"/>
      <c r="AH122" s="141"/>
      <c r="AI122" s="141"/>
      <c r="AJ122" s="141"/>
      <c r="AK122" s="141"/>
      <c r="AL122" s="141"/>
    </row>
    <row r="123" spans="2:38" ht="13.5" hidden="1" customHeight="1" outlineLevel="1" x14ac:dyDescent="0.3">
      <c r="B123" s="145"/>
      <c r="C123" s="144" t="s">
        <v>408</v>
      </c>
      <c r="D123" s="144"/>
      <c r="G123" t="s">
        <v>423</v>
      </c>
      <c r="X123" s="15"/>
      <c r="AB123" s="141"/>
      <c r="AC123" s="141"/>
      <c r="AD123" s="141"/>
      <c r="AE123" s="141"/>
      <c r="AF123" s="141"/>
      <c r="AG123" s="141"/>
      <c r="AH123" s="141"/>
      <c r="AI123" s="141"/>
      <c r="AJ123" s="141"/>
      <c r="AK123" s="141"/>
      <c r="AL123" s="141"/>
    </row>
    <row r="124" spans="2:38" ht="13.5" hidden="1" customHeight="1" outlineLevel="1" x14ac:dyDescent="0.3">
      <c r="B124" s="145"/>
      <c r="C124" s="144" t="s">
        <v>412</v>
      </c>
      <c r="D124" s="144"/>
      <c r="G124" t="s">
        <v>423</v>
      </c>
      <c r="X124" s="15"/>
      <c r="AB124" s="141"/>
      <c r="AC124" s="141"/>
      <c r="AD124" s="141"/>
      <c r="AE124" s="141"/>
      <c r="AF124" s="141"/>
      <c r="AG124" s="141"/>
      <c r="AH124" s="141"/>
      <c r="AI124" s="141"/>
      <c r="AJ124" s="141"/>
      <c r="AK124" s="141"/>
      <c r="AL124" s="141"/>
    </row>
    <row r="125" spans="2:38" ht="13.5" hidden="1" customHeight="1" outlineLevel="1" x14ac:dyDescent="0.3">
      <c r="B125" s="145"/>
      <c r="C125" s="144" t="s">
        <v>410</v>
      </c>
      <c r="D125" s="144"/>
      <c r="G125" t="s">
        <v>423</v>
      </c>
      <c r="X125" s="15"/>
      <c r="AB125" s="141"/>
      <c r="AC125" s="141"/>
      <c r="AD125" s="141"/>
      <c r="AE125" s="141"/>
      <c r="AF125" s="141"/>
      <c r="AG125" s="141"/>
      <c r="AH125" s="141"/>
      <c r="AI125" s="141"/>
      <c r="AJ125" s="141"/>
      <c r="AK125" s="141"/>
      <c r="AL125" s="141"/>
    </row>
    <row r="126" spans="2:38" ht="13.5" hidden="1" customHeight="1" outlineLevel="1" x14ac:dyDescent="0.3">
      <c r="B126" s="146" t="s">
        <v>397</v>
      </c>
      <c r="C126" s="144"/>
      <c r="D126" s="144"/>
      <c r="G126" t="s">
        <v>423</v>
      </c>
      <c r="X126" s="15"/>
      <c r="AB126" s="141"/>
      <c r="AC126" s="141"/>
      <c r="AD126" s="141"/>
      <c r="AE126" s="141"/>
      <c r="AF126" s="141"/>
      <c r="AG126" s="141"/>
      <c r="AH126" s="141"/>
      <c r="AI126" s="141"/>
      <c r="AJ126" s="141"/>
      <c r="AK126" s="141"/>
      <c r="AL126" s="141"/>
    </row>
    <row r="127" spans="2:38" ht="13.5" hidden="1" customHeight="1" outlineLevel="1" x14ac:dyDescent="0.3">
      <c r="B127" s="146"/>
      <c r="C127" s="144" t="s">
        <v>408</v>
      </c>
      <c r="D127" s="144"/>
      <c r="G127" t="s">
        <v>423</v>
      </c>
      <c r="X127" s="15"/>
      <c r="AB127" s="141"/>
      <c r="AC127" s="141"/>
      <c r="AD127" s="141"/>
      <c r="AE127" s="141"/>
      <c r="AF127" s="141"/>
      <c r="AG127" s="141"/>
      <c r="AH127" s="141"/>
      <c r="AI127" s="141"/>
      <c r="AJ127" s="141"/>
      <c r="AK127" s="141"/>
      <c r="AL127" s="141"/>
    </row>
    <row r="128" spans="2:38" ht="13.5" hidden="1" customHeight="1" outlineLevel="1" x14ac:dyDescent="0.3">
      <c r="B128" s="146"/>
      <c r="C128" s="144" t="s">
        <v>412</v>
      </c>
      <c r="D128" s="144"/>
      <c r="G128" t="s">
        <v>423</v>
      </c>
      <c r="X128" s="15"/>
      <c r="AB128" s="141"/>
      <c r="AC128" s="141"/>
      <c r="AD128" s="141"/>
      <c r="AE128" s="141"/>
      <c r="AF128" s="141"/>
      <c r="AG128" s="141"/>
      <c r="AH128" s="141"/>
      <c r="AI128" s="141"/>
      <c r="AJ128" s="141"/>
      <c r="AK128" s="141"/>
      <c r="AL128" s="141"/>
    </row>
    <row r="129" spans="1:38" ht="15.6" customHeight="1" collapsed="1" x14ac:dyDescent="0.3">
      <c r="B129" s="138" t="s">
        <v>415</v>
      </c>
      <c r="G129" t="s">
        <v>423</v>
      </c>
      <c r="X129" s="15"/>
      <c r="AB129" s="141"/>
      <c r="AC129" s="141"/>
      <c r="AD129" s="141"/>
      <c r="AE129" s="141"/>
      <c r="AF129" s="141"/>
      <c r="AG129" s="141"/>
      <c r="AH129" s="141"/>
      <c r="AI129" s="141"/>
      <c r="AJ129" s="141"/>
      <c r="AK129" s="141"/>
      <c r="AL129" s="141"/>
    </row>
    <row r="130" spans="1:38" ht="15.6" customHeight="1" x14ac:dyDescent="0.3">
      <c r="B130" s="138"/>
      <c r="C130" t="s">
        <v>407</v>
      </c>
      <c r="G130" t="s">
        <v>423</v>
      </c>
      <c r="X130" s="15"/>
      <c r="AB130" s="141"/>
      <c r="AC130" s="141"/>
      <c r="AD130" s="141"/>
      <c r="AE130" s="141"/>
      <c r="AF130" s="141"/>
      <c r="AG130" s="141"/>
      <c r="AH130" s="141"/>
      <c r="AI130" s="141"/>
      <c r="AJ130" s="141"/>
      <c r="AK130" s="141"/>
      <c r="AL130" s="141"/>
    </row>
    <row r="131" spans="1:38" ht="15.6" customHeight="1" x14ac:dyDescent="0.3">
      <c r="B131" s="138"/>
      <c r="C131" t="s">
        <v>408</v>
      </c>
      <c r="G131" t="s">
        <v>423</v>
      </c>
      <c r="X131" s="15"/>
      <c r="AB131" s="141"/>
      <c r="AC131" s="141"/>
      <c r="AD131" s="141"/>
      <c r="AE131" s="141"/>
      <c r="AF131" s="141"/>
      <c r="AG131" s="141"/>
      <c r="AH131" s="141"/>
      <c r="AI131" s="141"/>
      <c r="AJ131" s="141"/>
      <c r="AK131" s="141"/>
      <c r="AL131" s="141"/>
    </row>
    <row r="132" spans="1:38" ht="15.6" customHeight="1" x14ac:dyDescent="0.3">
      <c r="B132" s="138"/>
      <c r="C132" t="s">
        <v>412</v>
      </c>
      <c r="G132" t="s">
        <v>423</v>
      </c>
      <c r="X132" s="15"/>
      <c r="AB132" s="141"/>
      <c r="AC132" s="141"/>
      <c r="AD132" s="141"/>
      <c r="AE132" s="141"/>
      <c r="AF132" s="141"/>
      <c r="AG132" s="141"/>
      <c r="AH132" s="141"/>
      <c r="AI132" s="141"/>
      <c r="AJ132" s="141"/>
      <c r="AK132" s="141"/>
      <c r="AL132" s="141"/>
    </row>
    <row r="133" spans="1:38" ht="15.6" customHeight="1" x14ac:dyDescent="0.3">
      <c r="B133" s="138" t="s">
        <v>416</v>
      </c>
      <c r="G133" t="s">
        <v>423</v>
      </c>
      <c r="X133" s="15"/>
      <c r="AB133" s="141"/>
      <c r="AC133" s="141"/>
      <c r="AD133" s="141"/>
      <c r="AE133" s="141"/>
      <c r="AF133" s="141"/>
      <c r="AG133" s="141"/>
      <c r="AH133" s="141"/>
      <c r="AI133" s="141"/>
      <c r="AJ133" s="141"/>
      <c r="AK133" s="141"/>
      <c r="AL133" s="141"/>
    </row>
    <row r="134" spans="1:38" ht="15.6" customHeight="1" x14ac:dyDescent="0.3">
      <c r="B134" s="138"/>
      <c r="C134" t="s">
        <v>407</v>
      </c>
      <c r="G134" t="s">
        <v>423</v>
      </c>
      <c r="X134" s="15"/>
      <c r="AB134" s="141"/>
      <c r="AC134" s="141"/>
      <c r="AD134" s="141"/>
      <c r="AE134" s="141"/>
      <c r="AF134" s="141"/>
      <c r="AG134" s="141"/>
      <c r="AH134" s="141"/>
      <c r="AI134" s="141"/>
      <c r="AJ134" s="141"/>
      <c r="AK134" s="141"/>
      <c r="AL134" s="141"/>
    </row>
    <row r="135" spans="1:38" ht="15.6" customHeight="1" x14ac:dyDescent="0.3">
      <c r="B135" s="138"/>
      <c r="C135" t="s">
        <v>408</v>
      </c>
      <c r="G135" t="s">
        <v>423</v>
      </c>
      <c r="X135" s="15"/>
      <c r="AB135" s="141"/>
      <c r="AC135" s="141"/>
      <c r="AD135" s="141"/>
      <c r="AE135" s="141"/>
      <c r="AF135" s="141"/>
      <c r="AG135" s="141"/>
      <c r="AH135" s="141"/>
      <c r="AI135" s="141"/>
      <c r="AJ135" s="141"/>
      <c r="AK135" s="141"/>
      <c r="AL135" s="141"/>
    </row>
    <row r="136" spans="1:38" ht="15.6" customHeight="1" x14ac:dyDescent="0.3">
      <c r="B136" s="138"/>
      <c r="C136" t="s">
        <v>412</v>
      </c>
      <c r="G136" t="s">
        <v>423</v>
      </c>
      <c r="X136" s="15"/>
      <c r="AB136" s="141"/>
      <c r="AC136" s="141"/>
      <c r="AD136" s="141"/>
      <c r="AE136" s="141"/>
      <c r="AF136" s="141"/>
      <c r="AG136" s="141"/>
      <c r="AH136" s="141"/>
      <c r="AI136" s="141"/>
      <c r="AJ136" s="141"/>
      <c r="AK136" s="141"/>
      <c r="AL136" s="141"/>
    </row>
    <row r="137" spans="1:38" ht="15.6" customHeight="1" x14ac:dyDescent="0.3">
      <c r="X137" s="15"/>
      <c r="AB137" s="141"/>
      <c r="AC137" s="141"/>
      <c r="AD137" s="141"/>
      <c r="AE137" s="141"/>
      <c r="AF137" s="141"/>
      <c r="AG137" s="141"/>
      <c r="AH137" s="141"/>
      <c r="AI137" s="141"/>
      <c r="AJ137" s="141"/>
      <c r="AK137" s="141"/>
      <c r="AL137" s="141"/>
    </row>
    <row r="138" spans="1:38" ht="15.6" customHeight="1" x14ac:dyDescent="0.3">
      <c r="B138" s="36"/>
      <c r="H138" s="4">
        <v>2010</v>
      </c>
      <c r="I138" s="4">
        <v>2011</v>
      </c>
      <c r="J138" s="4">
        <v>2012</v>
      </c>
      <c r="K138" s="4">
        <v>2013</v>
      </c>
      <c r="L138" s="4">
        <v>2014</v>
      </c>
      <c r="M138" s="4">
        <v>2015</v>
      </c>
      <c r="N138" s="4">
        <v>2016</v>
      </c>
      <c r="O138" s="4">
        <v>2017</v>
      </c>
      <c r="P138" s="4">
        <v>2018</v>
      </c>
      <c r="Q138" s="4">
        <v>2019</v>
      </c>
      <c r="R138" s="5">
        <v>2020</v>
      </c>
      <c r="X138" s="15"/>
      <c r="AB138" s="141"/>
      <c r="AC138" s="141"/>
      <c r="AD138" s="141"/>
      <c r="AE138" s="141"/>
      <c r="AF138" s="141"/>
      <c r="AG138" s="141"/>
      <c r="AH138" s="141"/>
      <c r="AI138" s="141"/>
      <c r="AJ138" s="141"/>
      <c r="AK138" s="141"/>
      <c r="AL138" s="141"/>
    </row>
    <row r="139" spans="1:38" ht="15.6" customHeight="1" x14ac:dyDescent="0.3">
      <c r="A139" s="161" t="s">
        <v>438</v>
      </c>
      <c r="B139" s="137" t="s">
        <v>426</v>
      </c>
      <c r="C139" s="136"/>
      <c r="D139" s="136"/>
      <c r="E139" s="136"/>
      <c r="F139" s="136"/>
      <c r="G139" s="136"/>
      <c r="H139" s="150"/>
      <c r="I139" s="150"/>
      <c r="J139" s="150"/>
      <c r="K139" s="150"/>
      <c r="L139" s="150"/>
      <c r="M139" s="150"/>
      <c r="N139" s="150"/>
      <c r="O139" s="150"/>
      <c r="P139" s="150"/>
      <c r="Q139" s="150"/>
      <c r="R139" s="150"/>
      <c r="T139" t="s">
        <v>429</v>
      </c>
      <c r="X139" s="15"/>
      <c r="AB139" s="141"/>
      <c r="AC139" s="141"/>
      <c r="AD139" s="141"/>
      <c r="AE139" s="141"/>
      <c r="AF139" s="141"/>
      <c r="AG139" s="141"/>
      <c r="AH139" s="141"/>
      <c r="AI139" s="141"/>
      <c r="AJ139" s="141"/>
      <c r="AK139" s="141"/>
      <c r="AL139" s="141"/>
    </row>
    <row r="140" spans="1:38" ht="15.6" customHeight="1" x14ac:dyDescent="0.3">
      <c r="B140" s="138" t="s">
        <v>414</v>
      </c>
      <c r="H140" s="152"/>
      <c r="I140" s="152"/>
      <c r="J140" s="152"/>
      <c r="K140" s="152"/>
      <c r="L140" s="152"/>
      <c r="M140" s="152"/>
      <c r="N140" s="152"/>
      <c r="O140" s="152"/>
      <c r="P140" s="152"/>
      <c r="Q140" s="152"/>
      <c r="R140" s="152"/>
      <c r="X140" s="15"/>
      <c r="AB140" s="141"/>
      <c r="AC140" s="141"/>
      <c r="AD140" s="141"/>
      <c r="AE140" s="141"/>
      <c r="AF140" s="141"/>
      <c r="AG140" s="141"/>
      <c r="AH140" s="141"/>
      <c r="AI140" s="141"/>
      <c r="AJ140" s="141"/>
      <c r="AK140" s="141"/>
      <c r="AL140" s="141"/>
    </row>
    <row r="141" spans="1:38" ht="15.6" customHeight="1" x14ac:dyDescent="0.3">
      <c r="B141" s="138"/>
      <c r="C141" t="s">
        <v>407</v>
      </c>
      <c r="G141" s="154" t="s">
        <v>427</v>
      </c>
      <c r="H141" s="152"/>
      <c r="I141" s="152"/>
      <c r="J141" s="152"/>
      <c r="K141" s="152"/>
      <c r="L141" s="152"/>
      <c r="M141" s="152"/>
      <c r="N141" s="152"/>
      <c r="O141" s="152"/>
      <c r="P141" s="152"/>
      <c r="Q141" s="152"/>
      <c r="R141" s="152"/>
      <c r="W141" t="s">
        <v>472</v>
      </c>
      <c r="X141" s="141">
        <v>36.9</v>
      </c>
      <c r="Y141" t="s">
        <v>466</v>
      </c>
      <c r="AB141" s="141"/>
      <c r="AC141" s="141"/>
      <c r="AD141" s="141"/>
      <c r="AE141" s="141"/>
      <c r="AF141" s="141"/>
      <c r="AG141" s="141"/>
      <c r="AH141" s="141"/>
      <c r="AI141" s="141"/>
      <c r="AJ141" s="141"/>
      <c r="AK141" s="141"/>
      <c r="AL141" s="141"/>
    </row>
    <row r="142" spans="1:38" ht="15.6" customHeight="1" x14ac:dyDescent="0.3">
      <c r="B142" s="138"/>
      <c r="C142" t="s">
        <v>417</v>
      </c>
      <c r="G142" s="154" t="s">
        <v>427</v>
      </c>
      <c r="H142" s="157">
        <v>730</v>
      </c>
      <c r="I142" s="157">
        <v>730</v>
      </c>
      <c r="J142" s="157">
        <v>730</v>
      </c>
      <c r="K142" s="157">
        <v>730</v>
      </c>
      <c r="L142" s="157">
        <v>730</v>
      </c>
      <c r="M142" s="157">
        <v>730</v>
      </c>
      <c r="N142" s="157">
        <v>730</v>
      </c>
      <c r="O142" s="157">
        <v>730</v>
      </c>
      <c r="P142" s="157">
        <v>730</v>
      </c>
      <c r="Q142" s="157">
        <v>730</v>
      </c>
      <c r="R142" s="157">
        <v>730</v>
      </c>
      <c r="T142" t="s">
        <v>445</v>
      </c>
      <c r="W142" t="s">
        <v>472</v>
      </c>
      <c r="X142" s="141">
        <v>33.700000000000003</v>
      </c>
      <c r="Y142" t="s">
        <v>466</v>
      </c>
      <c r="AB142" s="141"/>
      <c r="AC142" s="141"/>
      <c r="AD142" s="141"/>
      <c r="AE142" s="141"/>
      <c r="AF142" s="141"/>
      <c r="AG142" s="141"/>
      <c r="AH142" s="141"/>
      <c r="AI142" s="141"/>
      <c r="AJ142" s="141"/>
      <c r="AK142" s="141"/>
      <c r="AL142" s="141"/>
    </row>
    <row r="143" spans="1:38" ht="15.6" customHeight="1" x14ac:dyDescent="0.3">
      <c r="B143" s="138"/>
      <c r="C143" t="s">
        <v>409</v>
      </c>
      <c r="G143" s="154" t="s">
        <v>428</v>
      </c>
      <c r="H143" s="157">
        <f>H142*41/3.6/2</f>
        <v>4156.9444444444443</v>
      </c>
      <c r="I143" s="157">
        <f t="shared" ref="I143:R143" si="8">I142*41/3.6/2</f>
        <v>4156.9444444444443</v>
      </c>
      <c r="J143" s="157">
        <f t="shared" si="8"/>
        <v>4156.9444444444443</v>
      </c>
      <c r="K143" s="157">
        <f t="shared" si="8"/>
        <v>4156.9444444444443</v>
      </c>
      <c r="L143" s="157">
        <f t="shared" si="8"/>
        <v>4156.9444444444443</v>
      </c>
      <c r="M143" s="157">
        <f t="shared" si="8"/>
        <v>4156.9444444444443</v>
      </c>
      <c r="N143" s="157">
        <f t="shared" si="8"/>
        <v>4156.9444444444443</v>
      </c>
      <c r="O143" s="157">
        <f t="shared" si="8"/>
        <v>4156.9444444444443</v>
      </c>
      <c r="P143" s="157">
        <f t="shared" si="8"/>
        <v>4156.9444444444443</v>
      </c>
      <c r="Q143" s="157">
        <f t="shared" si="8"/>
        <v>4156.9444444444443</v>
      </c>
      <c r="R143" s="157">
        <f t="shared" si="8"/>
        <v>4156.9444444444443</v>
      </c>
      <c r="T143" t="s">
        <v>446</v>
      </c>
      <c r="W143" t="s">
        <v>473</v>
      </c>
      <c r="X143">
        <v>3.6</v>
      </c>
      <c r="Y143" t="s">
        <v>466</v>
      </c>
      <c r="AB143" s="141"/>
      <c r="AC143" s="141"/>
      <c r="AD143" s="141"/>
      <c r="AE143" s="141"/>
      <c r="AF143" s="141"/>
      <c r="AG143" s="141"/>
      <c r="AH143" s="141"/>
      <c r="AI143" s="141"/>
      <c r="AJ143" s="141"/>
      <c r="AK143" s="141"/>
      <c r="AL143" s="141"/>
    </row>
    <row r="144" spans="1:38" ht="15.6" customHeight="1" x14ac:dyDescent="0.3">
      <c r="B144" s="138"/>
      <c r="C144" t="s">
        <v>410</v>
      </c>
      <c r="G144" s="154" t="s">
        <v>427</v>
      </c>
      <c r="H144" s="153"/>
      <c r="I144" s="153"/>
      <c r="J144" s="153"/>
      <c r="K144" s="153"/>
      <c r="L144" s="153"/>
      <c r="M144" s="153"/>
      <c r="N144" s="153"/>
      <c r="O144" s="153"/>
      <c r="P144" s="153"/>
      <c r="Q144" s="153"/>
      <c r="R144" s="153"/>
      <c r="X144" s="15"/>
      <c r="AB144" s="141"/>
      <c r="AC144" s="141"/>
      <c r="AD144" s="141"/>
      <c r="AE144" s="141"/>
      <c r="AF144" s="141"/>
      <c r="AG144" s="141"/>
      <c r="AH144" s="141"/>
      <c r="AI144" s="141"/>
      <c r="AJ144" s="141"/>
      <c r="AK144" s="141"/>
      <c r="AL144" s="141"/>
    </row>
    <row r="145" spans="2:38" ht="13.5" hidden="1" customHeight="1" outlineLevel="1" x14ac:dyDescent="0.3">
      <c r="B145" s="145" t="s">
        <v>398</v>
      </c>
      <c r="C145" s="144"/>
      <c r="D145" s="144"/>
      <c r="X145" s="15"/>
      <c r="AB145" s="141"/>
      <c r="AC145" s="141"/>
      <c r="AD145" s="141"/>
      <c r="AE145" s="141"/>
      <c r="AF145" s="141"/>
      <c r="AG145" s="141"/>
      <c r="AH145" s="141"/>
      <c r="AI145" s="141"/>
      <c r="AJ145" s="141"/>
      <c r="AK145" s="141"/>
      <c r="AL145" s="141"/>
    </row>
    <row r="146" spans="2:38" ht="13.5" hidden="1" customHeight="1" outlineLevel="1" x14ac:dyDescent="0.3">
      <c r="B146" s="145"/>
      <c r="C146" s="144" t="s">
        <v>408</v>
      </c>
      <c r="D146" s="144"/>
      <c r="X146" s="15"/>
      <c r="AB146" s="141"/>
      <c r="AC146" s="141"/>
      <c r="AD146" s="141"/>
      <c r="AE146" s="141"/>
      <c r="AF146" s="141"/>
      <c r="AG146" s="141"/>
      <c r="AH146" s="141"/>
      <c r="AI146" s="141"/>
      <c r="AJ146" s="141"/>
      <c r="AK146" s="141"/>
      <c r="AL146" s="141"/>
    </row>
    <row r="147" spans="2:38" ht="13.5" hidden="1" customHeight="1" outlineLevel="1" x14ac:dyDescent="0.3">
      <c r="B147" s="145"/>
      <c r="C147" s="144" t="s">
        <v>412</v>
      </c>
      <c r="D147" s="144"/>
      <c r="X147" s="15"/>
      <c r="AB147" s="141"/>
      <c r="AC147" s="141"/>
      <c r="AD147" s="141"/>
      <c r="AE147" s="141"/>
      <c r="AF147" s="141"/>
      <c r="AG147" s="141"/>
      <c r="AH147" s="141"/>
      <c r="AI147" s="141"/>
      <c r="AJ147" s="141"/>
      <c r="AK147" s="141"/>
      <c r="AL147" s="141"/>
    </row>
    <row r="148" spans="2:38" ht="13.5" hidden="1" customHeight="1" outlineLevel="1" x14ac:dyDescent="0.3">
      <c r="B148" s="145"/>
      <c r="C148" s="144" t="s">
        <v>410</v>
      </c>
      <c r="D148" s="144"/>
      <c r="X148" s="15"/>
      <c r="AB148" s="141"/>
      <c r="AC148" s="141"/>
      <c r="AD148" s="141"/>
      <c r="AE148" s="141"/>
      <c r="AF148" s="141"/>
      <c r="AG148" s="141"/>
      <c r="AH148" s="141"/>
      <c r="AI148" s="141"/>
      <c r="AJ148" s="141"/>
      <c r="AK148" s="141"/>
      <c r="AL148" s="141"/>
    </row>
    <row r="149" spans="2:38" ht="13.5" hidden="1" customHeight="1" outlineLevel="1" x14ac:dyDescent="0.3">
      <c r="B149" s="145" t="s">
        <v>399</v>
      </c>
      <c r="C149" s="144"/>
      <c r="D149" s="144"/>
      <c r="X149" s="15"/>
      <c r="AB149" s="141"/>
      <c r="AC149" s="141"/>
      <c r="AD149" s="141"/>
      <c r="AE149" s="141"/>
      <c r="AF149" s="141"/>
      <c r="AG149" s="141"/>
      <c r="AH149" s="141"/>
      <c r="AI149" s="141"/>
      <c r="AJ149" s="141"/>
      <c r="AK149" s="141"/>
      <c r="AL149" s="141"/>
    </row>
    <row r="150" spans="2:38" ht="13.5" hidden="1" customHeight="1" outlineLevel="1" x14ac:dyDescent="0.3">
      <c r="B150" s="145"/>
      <c r="C150" s="144" t="s">
        <v>408</v>
      </c>
      <c r="D150" s="144"/>
      <c r="X150" s="15"/>
      <c r="AB150" s="141"/>
      <c r="AC150" s="141"/>
      <c r="AD150" s="141"/>
      <c r="AE150" s="141"/>
      <c r="AF150" s="141"/>
      <c r="AG150" s="141"/>
      <c r="AH150" s="141"/>
      <c r="AI150" s="141"/>
      <c r="AJ150" s="141"/>
      <c r="AK150" s="141"/>
      <c r="AL150" s="141"/>
    </row>
    <row r="151" spans="2:38" ht="13.5" hidden="1" customHeight="1" outlineLevel="1" x14ac:dyDescent="0.3">
      <c r="B151" s="145"/>
      <c r="C151" s="144" t="s">
        <v>412</v>
      </c>
      <c r="D151" s="144"/>
      <c r="X151" s="15"/>
      <c r="AB151" s="141"/>
      <c r="AC151" s="141"/>
      <c r="AD151" s="141"/>
      <c r="AE151" s="141"/>
      <c r="AF151" s="141"/>
      <c r="AG151" s="141"/>
      <c r="AH151" s="141"/>
      <c r="AI151" s="141"/>
      <c r="AJ151" s="141"/>
      <c r="AK151" s="141"/>
      <c r="AL151" s="141"/>
    </row>
    <row r="152" spans="2:38" ht="13.5" hidden="1" customHeight="1" outlineLevel="1" x14ac:dyDescent="0.3">
      <c r="B152" s="145"/>
      <c r="C152" s="144" t="s">
        <v>410</v>
      </c>
      <c r="D152" s="144"/>
      <c r="X152" s="15"/>
      <c r="AB152" s="141"/>
      <c r="AC152" s="141"/>
      <c r="AD152" s="141"/>
      <c r="AE152" s="141"/>
      <c r="AF152" s="141"/>
      <c r="AG152" s="141"/>
      <c r="AH152" s="141"/>
      <c r="AI152" s="141"/>
      <c r="AJ152" s="141"/>
      <c r="AK152" s="141"/>
      <c r="AL152" s="141"/>
    </row>
    <row r="153" spans="2:38" ht="13.5" hidden="1" customHeight="1" outlineLevel="1" x14ac:dyDescent="0.3">
      <c r="B153" s="146" t="s">
        <v>397</v>
      </c>
      <c r="C153" s="144"/>
      <c r="D153" s="144"/>
      <c r="X153" s="15"/>
      <c r="AB153" s="141"/>
      <c r="AC153" s="141"/>
      <c r="AD153" s="141"/>
      <c r="AE153" s="141"/>
      <c r="AF153" s="141"/>
      <c r="AG153" s="141"/>
      <c r="AH153" s="141"/>
      <c r="AI153" s="141"/>
      <c r="AJ153" s="141"/>
      <c r="AK153" s="141"/>
      <c r="AL153" s="141"/>
    </row>
    <row r="154" spans="2:38" ht="13.5" hidden="1" customHeight="1" outlineLevel="1" x14ac:dyDescent="0.3">
      <c r="B154" s="146"/>
      <c r="C154" s="144" t="s">
        <v>408</v>
      </c>
      <c r="D154" s="144"/>
      <c r="X154" s="15"/>
      <c r="AB154" s="141"/>
      <c r="AC154" s="141"/>
      <c r="AD154" s="141"/>
      <c r="AE154" s="141"/>
      <c r="AF154" s="141"/>
      <c r="AG154" s="141"/>
      <c r="AH154" s="141"/>
      <c r="AI154" s="141"/>
      <c r="AJ154" s="141"/>
      <c r="AK154" s="141"/>
      <c r="AL154" s="141"/>
    </row>
    <row r="155" spans="2:38" ht="13.5" hidden="1" customHeight="1" outlineLevel="1" x14ac:dyDescent="0.3">
      <c r="B155" s="146"/>
      <c r="C155" s="144" t="s">
        <v>412</v>
      </c>
      <c r="D155" s="144"/>
      <c r="X155" s="15"/>
      <c r="AB155" s="141"/>
      <c r="AC155" s="141"/>
      <c r="AD155" s="141"/>
      <c r="AE155" s="141"/>
      <c r="AF155" s="141"/>
      <c r="AG155" s="141"/>
      <c r="AH155" s="141"/>
      <c r="AI155" s="141"/>
      <c r="AJ155" s="141"/>
      <c r="AK155" s="141"/>
      <c r="AL155" s="141"/>
    </row>
    <row r="156" spans="2:38" ht="15.6" customHeight="1" collapsed="1" x14ac:dyDescent="0.3">
      <c r="B156" s="138" t="s">
        <v>415</v>
      </c>
      <c r="X156" s="15"/>
      <c r="AB156" s="141"/>
      <c r="AC156" s="141"/>
      <c r="AD156" s="141"/>
      <c r="AE156" s="141"/>
      <c r="AF156" s="141"/>
      <c r="AG156" s="141"/>
      <c r="AH156" s="141"/>
      <c r="AI156" s="141"/>
      <c r="AJ156" s="141"/>
      <c r="AK156" s="141"/>
      <c r="AL156" s="141"/>
    </row>
    <row r="157" spans="2:38" ht="15.6" customHeight="1" x14ac:dyDescent="0.3">
      <c r="B157" s="138"/>
      <c r="C157" t="s">
        <v>407</v>
      </c>
      <c r="X157" s="15"/>
      <c r="AB157" s="141"/>
      <c r="AC157" s="141"/>
      <c r="AD157" s="141"/>
      <c r="AE157" s="141"/>
      <c r="AF157" s="141"/>
      <c r="AG157" s="141"/>
      <c r="AH157" s="141"/>
      <c r="AI157" s="141"/>
      <c r="AJ157" s="141"/>
      <c r="AK157" s="141"/>
      <c r="AL157" s="141"/>
    </row>
    <row r="158" spans="2:38" ht="15.6" customHeight="1" x14ac:dyDescent="0.3">
      <c r="B158" s="138"/>
      <c r="C158" t="s">
        <v>408</v>
      </c>
      <c r="X158" s="15"/>
      <c r="AB158" s="141"/>
      <c r="AC158" s="141"/>
      <c r="AD158" s="141"/>
      <c r="AE158" s="141"/>
      <c r="AF158" s="141"/>
      <c r="AG158" s="141"/>
      <c r="AH158" s="141"/>
      <c r="AI158" s="141"/>
      <c r="AJ158" s="141"/>
      <c r="AK158" s="141"/>
      <c r="AL158" s="141"/>
    </row>
    <row r="159" spans="2:38" ht="15.6" customHeight="1" x14ac:dyDescent="0.3">
      <c r="B159" s="138"/>
      <c r="C159" t="s">
        <v>412</v>
      </c>
      <c r="X159" s="15"/>
      <c r="AB159" s="141"/>
      <c r="AC159" s="141"/>
      <c r="AD159" s="141"/>
      <c r="AE159" s="141"/>
      <c r="AF159" s="141"/>
      <c r="AG159" s="141"/>
      <c r="AH159" s="141"/>
      <c r="AI159" s="141"/>
      <c r="AJ159" s="141"/>
      <c r="AK159" s="141"/>
      <c r="AL159" s="141"/>
    </row>
    <row r="160" spans="2:38" ht="15.6" customHeight="1" x14ac:dyDescent="0.3">
      <c r="B160" s="138" t="s">
        <v>416</v>
      </c>
      <c r="X160" s="15"/>
      <c r="AB160" s="141"/>
      <c r="AC160" s="141"/>
      <c r="AD160" s="141"/>
      <c r="AE160" s="141"/>
      <c r="AF160" s="141"/>
      <c r="AG160" s="141"/>
      <c r="AH160" s="141"/>
      <c r="AI160" s="141"/>
      <c r="AJ160" s="141"/>
      <c r="AK160" s="141"/>
      <c r="AL160" s="141"/>
    </row>
    <row r="161" spans="1:38" ht="15.6" customHeight="1" x14ac:dyDescent="0.3">
      <c r="B161" s="138"/>
      <c r="C161" t="s">
        <v>407</v>
      </c>
      <c r="X161" s="15"/>
      <c r="AB161" s="141"/>
      <c r="AC161" s="141"/>
      <c r="AD161" s="141"/>
      <c r="AE161" s="141"/>
      <c r="AF161" s="141"/>
      <c r="AG161" s="141"/>
      <c r="AH161" s="141"/>
      <c r="AI161" s="141"/>
      <c r="AJ161" s="141"/>
      <c r="AK161" s="141"/>
      <c r="AL161" s="141"/>
    </row>
    <row r="162" spans="1:38" ht="15.6" customHeight="1" x14ac:dyDescent="0.3">
      <c r="B162" s="138"/>
      <c r="C162" t="s">
        <v>408</v>
      </c>
      <c r="X162" s="15"/>
      <c r="AB162" s="141"/>
      <c r="AC162" s="141"/>
      <c r="AD162" s="141"/>
      <c r="AE162" s="141"/>
      <c r="AF162" s="141"/>
      <c r="AG162" s="141"/>
      <c r="AH162" s="141"/>
      <c r="AI162" s="141"/>
      <c r="AJ162" s="141"/>
      <c r="AK162" s="141"/>
      <c r="AL162" s="141"/>
    </row>
    <row r="163" spans="1:38" ht="15.6" customHeight="1" x14ac:dyDescent="0.3">
      <c r="B163" s="138"/>
      <c r="C163" t="s">
        <v>412</v>
      </c>
      <c r="X163" s="15"/>
      <c r="AB163" s="141"/>
      <c r="AC163" s="141"/>
      <c r="AD163" s="141"/>
      <c r="AE163" s="141"/>
      <c r="AF163" s="141"/>
      <c r="AG163" s="141"/>
      <c r="AH163" s="141"/>
      <c r="AI163" s="141"/>
      <c r="AJ163" s="141"/>
      <c r="AK163" s="141"/>
      <c r="AL163" s="141"/>
    </row>
    <row r="164" spans="1:38" ht="15.6" customHeight="1" x14ac:dyDescent="0.3">
      <c r="P164" t="s">
        <v>442</v>
      </c>
      <c r="Q164" s="15" t="s">
        <v>443</v>
      </c>
      <c r="R164" t="s">
        <v>444</v>
      </c>
      <c r="AH164" s="141"/>
      <c r="AI164" s="141"/>
      <c r="AJ164" s="141"/>
      <c r="AK164" s="141"/>
      <c r="AL164" s="141"/>
    </row>
    <row r="165" spans="1:38" ht="15.6" customHeight="1" x14ac:dyDescent="0.3">
      <c r="B165" s="36"/>
      <c r="H165" s="4">
        <v>2010</v>
      </c>
      <c r="I165" s="4">
        <v>2011</v>
      </c>
      <c r="J165" s="4">
        <v>2012</v>
      </c>
      <c r="K165" s="4">
        <v>2013</v>
      </c>
      <c r="L165" s="4">
        <v>2014</v>
      </c>
      <c r="M165" s="4">
        <v>2015</v>
      </c>
      <c r="N165" s="4">
        <v>2016</v>
      </c>
      <c r="O165" s="4">
        <v>2017</v>
      </c>
      <c r="P165" s="4">
        <v>2018</v>
      </c>
      <c r="Q165" s="4">
        <v>2019</v>
      </c>
      <c r="R165" s="5"/>
      <c r="AH165" s="141"/>
      <c r="AI165" s="141"/>
      <c r="AJ165" s="141"/>
      <c r="AK165" s="141"/>
      <c r="AL165" s="141"/>
    </row>
    <row r="166" spans="1:38" ht="15.6" customHeight="1" x14ac:dyDescent="0.3">
      <c r="A166" s="161" t="s">
        <v>439</v>
      </c>
      <c r="B166" s="137" t="s">
        <v>430</v>
      </c>
      <c r="C166" s="136"/>
      <c r="D166" s="136"/>
      <c r="E166" s="136"/>
      <c r="F166" s="136"/>
      <c r="G166" s="136"/>
      <c r="H166" s="150"/>
      <c r="I166" s="150"/>
      <c r="J166" s="150"/>
      <c r="K166" s="150"/>
      <c r="L166" s="150"/>
      <c r="M166" s="150"/>
      <c r="N166" s="150"/>
      <c r="O166" s="150"/>
      <c r="P166" s="150"/>
      <c r="Q166" s="150"/>
      <c r="R166" s="150"/>
      <c r="AH166" s="141"/>
      <c r="AI166" s="141"/>
      <c r="AJ166" s="141"/>
      <c r="AK166" s="141"/>
      <c r="AL166" s="141"/>
    </row>
    <row r="167" spans="1:38" ht="15.6" customHeight="1" x14ac:dyDescent="0.3">
      <c r="B167" s="138" t="s">
        <v>414</v>
      </c>
      <c r="F167" s="166"/>
      <c r="H167" s="167">
        <f t="shared" ref="H167:R167" si="9">SUM(H168:H171)</f>
        <v>110270.88000000002</v>
      </c>
      <c r="I167" s="167">
        <f t="shared" si="9"/>
        <v>109403.64</v>
      </c>
      <c r="J167" s="167">
        <f t="shared" si="9"/>
        <v>108102.78000000001</v>
      </c>
      <c r="K167" s="167">
        <f t="shared" si="9"/>
        <v>106801.92000000001</v>
      </c>
      <c r="L167" s="167">
        <f t="shared" si="9"/>
        <v>106368.3</v>
      </c>
      <c r="M167" s="167">
        <f t="shared" si="9"/>
        <v>105501.06</v>
      </c>
      <c r="N167" s="167">
        <f t="shared" si="9"/>
        <v>104633.82</v>
      </c>
      <c r="O167" s="167">
        <f t="shared" si="9"/>
        <v>102032.10000000002</v>
      </c>
      <c r="P167" s="167">
        <f t="shared" si="9"/>
        <v>101164.86</v>
      </c>
      <c r="Q167" s="167">
        <f t="shared" si="9"/>
        <v>100297.62</v>
      </c>
      <c r="R167" s="167">
        <f t="shared" si="9"/>
        <v>99864.000000000029</v>
      </c>
      <c r="AH167" s="141"/>
      <c r="AI167" s="141"/>
      <c r="AJ167" s="141"/>
      <c r="AK167" s="141"/>
      <c r="AL167" s="141"/>
    </row>
    <row r="168" spans="1:38" ht="15.6" customHeight="1" x14ac:dyDescent="0.3">
      <c r="B168" s="138"/>
      <c r="C168" t="s">
        <v>407</v>
      </c>
      <c r="G168" t="s">
        <v>444</v>
      </c>
      <c r="H168" s="152">
        <f>IFERROR((H141/100)*H59*$X141,0)</f>
        <v>0</v>
      </c>
      <c r="I168" s="152">
        <f t="shared" ref="I168:R169" si="10">IFERROR((I141/100)*I59*$X141,0)</f>
        <v>0</v>
      </c>
      <c r="J168" s="152">
        <f t="shared" si="10"/>
        <v>0</v>
      </c>
      <c r="K168" s="152">
        <f t="shared" si="10"/>
        <v>0</v>
      </c>
      <c r="L168" s="152">
        <f t="shared" si="10"/>
        <v>0</v>
      </c>
      <c r="M168" s="152">
        <f t="shared" si="10"/>
        <v>0</v>
      </c>
      <c r="N168" s="152">
        <f t="shared" si="10"/>
        <v>0</v>
      </c>
      <c r="O168" s="152">
        <f t="shared" si="10"/>
        <v>0</v>
      </c>
      <c r="P168" s="152">
        <f t="shared" si="10"/>
        <v>0</v>
      </c>
      <c r="Q168" s="152">
        <f t="shared" si="10"/>
        <v>0</v>
      </c>
      <c r="R168" s="152">
        <f t="shared" si="10"/>
        <v>0</v>
      </c>
      <c r="AH168" s="141"/>
      <c r="AI168" s="141"/>
      <c r="AJ168" s="141"/>
      <c r="AK168" s="141"/>
      <c r="AL168" s="141"/>
    </row>
    <row r="169" spans="1:38" ht="15.6" customHeight="1" x14ac:dyDescent="0.3">
      <c r="B169" s="138"/>
      <c r="C169" t="s">
        <v>417</v>
      </c>
      <c r="G169" t="s">
        <v>444</v>
      </c>
      <c r="H169" s="152">
        <f>IFERROR((H142/100)*H60*$X142,0)</f>
        <v>109597.45500000002</v>
      </c>
      <c r="I169" s="152">
        <f t="shared" si="10"/>
        <v>107383.36500000001</v>
      </c>
      <c r="J169" s="152">
        <f t="shared" si="10"/>
        <v>104062.23000000001</v>
      </c>
      <c r="K169" s="152">
        <f t="shared" si="10"/>
        <v>100741.09500000002</v>
      </c>
      <c r="L169" s="152">
        <f t="shared" si="10"/>
        <v>99634.05</v>
      </c>
      <c r="M169" s="152">
        <f t="shared" si="10"/>
        <v>97419.959999999992</v>
      </c>
      <c r="N169" s="152">
        <f t="shared" si="10"/>
        <v>95205.87000000001</v>
      </c>
      <c r="O169" s="152">
        <f t="shared" si="10"/>
        <v>88563.60000000002</v>
      </c>
      <c r="P169" s="152">
        <f t="shared" si="10"/>
        <v>86349.51</v>
      </c>
      <c r="Q169" s="152">
        <f t="shared" si="10"/>
        <v>84135.42</v>
      </c>
      <c r="R169" s="152">
        <f t="shared" si="10"/>
        <v>83028.375000000029</v>
      </c>
      <c r="T169" s="158"/>
      <c r="AH169" s="141"/>
      <c r="AI169" s="141"/>
      <c r="AJ169" s="141"/>
      <c r="AK169" s="141"/>
      <c r="AL169" s="141"/>
    </row>
    <row r="170" spans="1:38" ht="15.6" customHeight="1" x14ac:dyDescent="0.3">
      <c r="B170" s="138"/>
      <c r="C170" t="s">
        <v>409</v>
      </c>
      <c r="G170" t="s">
        <v>444</v>
      </c>
      <c r="H170" s="152">
        <f t="shared" ref="H170:R171" si="11">IFERROR((H143/100)*H61*$X143,0)</f>
        <v>673.42500000000007</v>
      </c>
      <c r="I170" s="152">
        <f t="shared" si="11"/>
        <v>2020.2749999999996</v>
      </c>
      <c r="J170" s="152">
        <f t="shared" si="11"/>
        <v>4040.5499999999993</v>
      </c>
      <c r="K170" s="152">
        <f t="shared" si="11"/>
        <v>6060.8249999999998</v>
      </c>
      <c r="L170" s="152">
        <f t="shared" si="11"/>
        <v>6734.2500000000009</v>
      </c>
      <c r="M170" s="152">
        <f t="shared" si="11"/>
        <v>8081.0999999999985</v>
      </c>
      <c r="N170" s="152">
        <f t="shared" si="11"/>
        <v>9427.9500000000025</v>
      </c>
      <c r="O170" s="152">
        <f t="shared" si="11"/>
        <v>13468.500000000002</v>
      </c>
      <c r="P170" s="152">
        <f t="shared" si="11"/>
        <v>14815.35</v>
      </c>
      <c r="Q170" s="152">
        <f t="shared" si="11"/>
        <v>16162.199999999997</v>
      </c>
      <c r="R170" s="152">
        <f>IFERROR((R143/100)*R61*$X143,0)</f>
        <v>16835.625</v>
      </c>
      <c r="T170" s="159"/>
      <c r="AH170" s="141"/>
      <c r="AI170" s="141"/>
      <c r="AJ170" s="141"/>
      <c r="AK170" s="141"/>
      <c r="AL170" s="141"/>
    </row>
    <row r="171" spans="1:38" ht="15.6" customHeight="1" x14ac:dyDescent="0.3">
      <c r="B171" s="138"/>
      <c r="C171" t="s">
        <v>410</v>
      </c>
      <c r="G171" t="s">
        <v>444</v>
      </c>
      <c r="H171" s="152">
        <f t="shared" si="11"/>
        <v>0</v>
      </c>
      <c r="I171" s="152">
        <f t="shared" si="11"/>
        <v>0</v>
      </c>
      <c r="J171" s="152">
        <f t="shared" si="11"/>
        <v>0</v>
      </c>
      <c r="K171" s="152">
        <f t="shared" si="11"/>
        <v>0</v>
      </c>
      <c r="L171" s="152">
        <f t="shared" si="11"/>
        <v>0</v>
      </c>
      <c r="M171" s="152">
        <f t="shared" si="11"/>
        <v>0</v>
      </c>
      <c r="N171" s="152">
        <f t="shared" si="11"/>
        <v>0</v>
      </c>
      <c r="O171" s="152">
        <f t="shared" si="11"/>
        <v>0</v>
      </c>
      <c r="P171" s="152">
        <f t="shared" si="11"/>
        <v>0</v>
      </c>
      <c r="Q171" s="152">
        <f t="shared" si="11"/>
        <v>0</v>
      </c>
      <c r="R171" s="152">
        <f t="shared" si="11"/>
        <v>0</v>
      </c>
      <c r="AH171" s="141"/>
      <c r="AI171" s="141"/>
      <c r="AJ171" s="141"/>
      <c r="AK171" s="141"/>
      <c r="AL171" s="141"/>
    </row>
    <row r="172" spans="1:38" ht="13.5" hidden="1" customHeight="1" outlineLevel="1" x14ac:dyDescent="0.3">
      <c r="B172" s="145" t="s">
        <v>398</v>
      </c>
      <c r="C172" s="144"/>
      <c r="D172" s="144"/>
      <c r="AH172" s="141"/>
      <c r="AI172" s="141"/>
      <c r="AJ172" s="141"/>
      <c r="AK172" s="141"/>
      <c r="AL172" s="141"/>
    </row>
    <row r="173" spans="1:38" ht="13.5" hidden="1" customHeight="1" outlineLevel="1" x14ac:dyDescent="0.3">
      <c r="B173" s="145"/>
      <c r="C173" s="144" t="s">
        <v>408</v>
      </c>
      <c r="D173" s="144"/>
      <c r="U173" s="163"/>
      <c r="V173" s="163"/>
      <c r="W173" s="163"/>
      <c r="X173" s="163"/>
      <c r="Y173" s="163"/>
      <c r="Z173" s="163"/>
      <c r="AA173" s="163"/>
      <c r="AB173" s="163"/>
      <c r="AC173" s="163"/>
      <c r="AD173" s="163"/>
      <c r="AE173" s="163"/>
      <c r="AF173" s="163"/>
      <c r="AH173" s="141"/>
      <c r="AI173" s="141"/>
      <c r="AJ173" s="141"/>
      <c r="AK173" s="141"/>
      <c r="AL173" s="141"/>
    </row>
    <row r="174" spans="1:38" ht="13.5" hidden="1" customHeight="1" outlineLevel="1" x14ac:dyDescent="0.3">
      <c r="B174" s="145"/>
      <c r="C174" s="144" t="s">
        <v>412</v>
      </c>
      <c r="D174" s="144"/>
      <c r="AH174" s="141"/>
      <c r="AI174" s="141"/>
      <c r="AJ174" s="141"/>
      <c r="AK174" s="141"/>
      <c r="AL174" s="141"/>
    </row>
    <row r="175" spans="1:38" ht="13.5" hidden="1" customHeight="1" outlineLevel="1" x14ac:dyDescent="0.3">
      <c r="B175" s="145"/>
      <c r="C175" s="144" t="s">
        <v>410</v>
      </c>
      <c r="D175" s="144"/>
      <c r="AH175" s="141"/>
      <c r="AI175" s="141"/>
      <c r="AJ175" s="141"/>
      <c r="AK175" s="141"/>
      <c r="AL175" s="141"/>
    </row>
    <row r="176" spans="1:38" ht="13.5" hidden="1" customHeight="1" outlineLevel="1" x14ac:dyDescent="0.3">
      <c r="B176" s="145" t="s">
        <v>399</v>
      </c>
      <c r="C176" s="144"/>
      <c r="D176" s="144"/>
      <c r="AH176" s="141"/>
      <c r="AI176" s="141"/>
      <c r="AJ176" s="141"/>
      <c r="AK176" s="141"/>
      <c r="AL176" s="141"/>
    </row>
    <row r="177" spans="1:38" ht="13.5" hidden="1" customHeight="1" outlineLevel="1" x14ac:dyDescent="0.3">
      <c r="B177" s="145"/>
      <c r="C177" s="144" t="s">
        <v>408</v>
      </c>
      <c r="D177" s="144"/>
      <c r="AH177" s="141"/>
      <c r="AI177" s="141"/>
      <c r="AJ177" s="141"/>
      <c r="AK177" s="141"/>
      <c r="AL177" s="141"/>
    </row>
    <row r="178" spans="1:38" ht="13.5" hidden="1" customHeight="1" outlineLevel="1" x14ac:dyDescent="0.3">
      <c r="B178" s="145"/>
      <c r="C178" s="144" t="s">
        <v>412</v>
      </c>
      <c r="D178" s="144"/>
      <c r="AH178" s="141"/>
      <c r="AI178" s="141"/>
      <c r="AJ178" s="141"/>
      <c r="AK178" s="141"/>
      <c r="AL178" s="141"/>
    </row>
    <row r="179" spans="1:38" ht="13.5" hidden="1" customHeight="1" outlineLevel="1" x14ac:dyDescent="0.3">
      <c r="B179" s="145"/>
      <c r="C179" s="144" t="s">
        <v>410</v>
      </c>
      <c r="D179" s="144"/>
      <c r="AH179" s="141"/>
      <c r="AI179" s="141"/>
      <c r="AJ179" s="141"/>
      <c r="AK179" s="141"/>
      <c r="AL179" s="141"/>
    </row>
    <row r="180" spans="1:38" ht="13.5" hidden="1" customHeight="1" outlineLevel="1" x14ac:dyDescent="0.3">
      <c r="B180" s="146" t="s">
        <v>397</v>
      </c>
      <c r="C180" s="144"/>
      <c r="D180" s="144"/>
      <c r="AH180" s="141"/>
      <c r="AI180" s="141"/>
      <c r="AJ180" s="141"/>
      <c r="AK180" s="141"/>
      <c r="AL180" s="141"/>
    </row>
    <row r="181" spans="1:38" ht="13.5" hidden="1" customHeight="1" outlineLevel="1" x14ac:dyDescent="0.3">
      <c r="B181" s="146"/>
      <c r="C181" s="144" t="s">
        <v>408</v>
      </c>
      <c r="D181" s="144"/>
      <c r="AH181" s="141"/>
      <c r="AI181" s="141"/>
      <c r="AJ181" s="141"/>
      <c r="AK181" s="141"/>
      <c r="AL181" s="141"/>
    </row>
    <row r="182" spans="1:38" ht="13.5" hidden="1" customHeight="1" outlineLevel="1" x14ac:dyDescent="0.3">
      <c r="B182" s="146"/>
      <c r="C182" s="144" t="s">
        <v>412</v>
      </c>
      <c r="D182" s="144"/>
      <c r="AH182" s="141"/>
      <c r="AI182" s="141"/>
      <c r="AJ182" s="141"/>
      <c r="AK182" s="141"/>
      <c r="AL182" s="141"/>
    </row>
    <row r="183" spans="1:38" ht="13.5" customHeight="1" outlineLevel="1" x14ac:dyDescent="0.3">
      <c r="B183" s="146"/>
      <c r="C183" s="144"/>
      <c r="D183" s="144"/>
      <c r="AH183" s="141"/>
      <c r="AI183" s="141"/>
      <c r="AJ183" s="141"/>
      <c r="AK183" s="141"/>
      <c r="AL183" s="141"/>
    </row>
    <row r="184" spans="1:38" ht="15.6" customHeight="1" x14ac:dyDescent="0.3">
      <c r="A184" s="161" t="s">
        <v>440</v>
      </c>
      <c r="B184" s="137" t="s">
        <v>511</v>
      </c>
      <c r="C184" s="136"/>
      <c r="D184" s="136"/>
      <c r="E184" s="136"/>
      <c r="F184" s="136"/>
      <c r="G184" s="136"/>
      <c r="H184" s="150"/>
      <c r="I184" s="150"/>
      <c r="J184" s="150"/>
      <c r="K184" s="150"/>
      <c r="L184" s="150"/>
      <c r="M184" s="150"/>
      <c r="N184" s="150"/>
      <c r="O184" s="150"/>
      <c r="P184" s="150"/>
      <c r="Q184" s="150"/>
      <c r="R184" s="150"/>
      <c r="V184" t="s">
        <v>512</v>
      </c>
      <c r="AH184" s="141"/>
      <c r="AI184" s="141"/>
      <c r="AJ184" s="141"/>
      <c r="AK184" s="141"/>
      <c r="AL184" s="141"/>
    </row>
    <row r="185" spans="1:38" ht="15.6" customHeight="1" x14ac:dyDescent="0.3">
      <c r="B185" s="138"/>
      <c r="C185" s="154" t="s">
        <v>407</v>
      </c>
      <c r="D185" s="154"/>
      <c r="E185" s="154"/>
      <c r="F185" s="154"/>
      <c r="G185" s="154" t="s">
        <v>513</v>
      </c>
      <c r="H185" s="201" t="str">
        <f>IFERROR(H167/41.868/H113,"-")</f>
        <v>-</v>
      </c>
      <c r="I185" s="201" t="str">
        <f t="shared" ref="I185:R187" si="12">IFERROR(I167/41.868/I113,"-")</f>
        <v>-</v>
      </c>
      <c r="J185" s="201" t="str">
        <f t="shared" si="12"/>
        <v>-</v>
      </c>
      <c r="K185" s="201" t="str">
        <f t="shared" si="12"/>
        <v>-</v>
      </c>
      <c r="L185" s="201" t="str">
        <f t="shared" si="12"/>
        <v>-</v>
      </c>
      <c r="M185" s="201" t="str">
        <f t="shared" si="12"/>
        <v>-</v>
      </c>
      <c r="N185" s="201" t="str">
        <f t="shared" si="12"/>
        <v>-</v>
      </c>
      <c r="O185" s="201" t="str">
        <f t="shared" si="12"/>
        <v>-</v>
      </c>
      <c r="P185" s="201" t="str">
        <f t="shared" si="12"/>
        <v>-</v>
      </c>
      <c r="Q185" s="201" t="str">
        <f t="shared" si="12"/>
        <v>-</v>
      </c>
      <c r="R185" s="201" t="str">
        <f t="shared" si="12"/>
        <v>-</v>
      </c>
      <c r="V185" s="15"/>
      <c r="W185" s="154" t="s">
        <v>478</v>
      </c>
      <c r="X185" s="154" t="s">
        <v>479</v>
      </c>
      <c r="AH185" s="141"/>
      <c r="AI185" s="141"/>
      <c r="AJ185" s="141"/>
      <c r="AK185" s="141"/>
      <c r="AL185" s="141"/>
    </row>
    <row r="186" spans="1:38" ht="15.6" customHeight="1" x14ac:dyDescent="0.3">
      <c r="B186" s="138"/>
      <c r="C186" s="154" t="s">
        <v>417</v>
      </c>
      <c r="D186" s="154"/>
      <c r="E186" s="154"/>
      <c r="F186" s="154"/>
      <c r="G186" s="154" t="s">
        <v>513</v>
      </c>
      <c r="H186" s="201" t="str">
        <f>IFERROR(H168/41.868/H114,"-")</f>
        <v>-</v>
      </c>
      <c r="I186" s="201" t="str">
        <f t="shared" si="12"/>
        <v>-</v>
      </c>
      <c r="J186" s="201" t="str">
        <f t="shared" si="12"/>
        <v>-</v>
      </c>
      <c r="K186" s="201" t="str">
        <f t="shared" si="12"/>
        <v>-</v>
      </c>
      <c r="L186" s="201" t="str">
        <f t="shared" si="12"/>
        <v>-</v>
      </c>
      <c r="M186" s="201" t="str">
        <f t="shared" si="12"/>
        <v>-</v>
      </c>
      <c r="N186" s="201" t="str">
        <f t="shared" si="12"/>
        <v>-</v>
      </c>
      <c r="O186" s="201" t="str">
        <f t="shared" si="12"/>
        <v>-</v>
      </c>
      <c r="P186" s="201" t="str">
        <f t="shared" si="12"/>
        <v>-</v>
      </c>
      <c r="Q186" s="201" t="str">
        <f t="shared" si="12"/>
        <v>-</v>
      </c>
      <c r="R186" s="201" t="str">
        <f t="shared" si="12"/>
        <v>-</v>
      </c>
      <c r="T186" s="202" t="s">
        <v>514</v>
      </c>
      <c r="U186" s="154"/>
      <c r="V186" s="187" t="s">
        <v>477</v>
      </c>
      <c r="W186" s="201">
        <v>0.01</v>
      </c>
      <c r="X186" s="201">
        <v>0.02</v>
      </c>
      <c r="AH186" s="141"/>
      <c r="AI186" s="141"/>
      <c r="AJ186" s="141"/>
      <c r="AK186" s="141"/>
      <c r="AL186" s="141"/>
    </row>
    <row r="187" spans="1:38" ht="15.6" customHeight="1" x14ac:dyDescent="0.3">
      <c r="B187" s="138"/>
      <c r="C187" s="154" t="s">
        <v>409</v>
      </c>
      <c r="D187" s="154"/>
      <c r="E187" s="154"/>
      <c r="F187" s="154"/>
      <c r="G187" s="154" t="s">
        <v>513</v>
      </c>
      <c r="H187" s="201">
        <f>IFERROR(H169/41.868/H115,"-")</f>
        <v>3.9172319352886856E-2</v>
      </c>
      <c r="I187" s="201">
        <f t="shared" si="12"/>
        <v>3.9172319352886849E-2</v>
      </c>
      <c r="J187" s="201">
        <f t="shared" si="12"/>
        <v>3.9172319352886856E-2</v>
      </c>
      <c r="K187" s="201">
        <f t="shared" si="12"/>
        <v>3.9172319352886856E-2</v>
      </c>
      <c r="L187" s="201">
        <f t="shared" si="12"/>
        <v>3.9172319352886849E-2</v>
      </c>
      <c r="M187" s="201">
        <f t="shared" si="12"/>
        <v>3.9172319352886849E-2</v>
      </c>
      <c r="N187" s="201">
        <f t="shared" si="12"/>
        <v>3.9172319352886849E-2</v>
      </c>
      <c r="O187" s="201">
        <f t="shared" si="12"/>
        <v>3.9172319352886849E-2</v>
      </c>
      <c r="P187" s="201">
        <f t="shared" si="12"/>
        <v>3.9172319352886842E-2</v>
      </c>
      <c r="Q187" s="201">
        <f t="shared" si="12"/>
        <v>3.9172319352886849E-2</v>
      </c>
      <c r="R187" s="201">
        <f t="shared" si="12"/>
        <v>3.9172319352886856E-2</v>
      </c>
      <c r="T187" s="202"/>
      <c r="U187" s="154"/>
      <c r="V187" s="154"/>
      <c r="W187" s="154"/>
      <c r="AH187" s="141"/>
      <c r="AI187" s="141"/>
      <c r="AJ187" s="141"/>
      <c r="AK187" s="141"/>
      <c r="AL187" s="141"/>
    </row>
    <row r="188" spans="1:38" ht="15.6" customHeight="1" x14ac:dyDescent="0.3">
      <c r="B188" s="138"/>
      <c r="C188" s="154" t="s">
        <v>410</v>
      </c>
      <c r="D188" s="154"/>
      <c r="E188" s="154"/>
      <c r="F188" s="154"/>
      <c r="G188" s="154" t="s">
        <v>513</v>
      </c>
      <c r="H188" s="201">
        <f t="shared" ref="H188:R188" si="13">IFERROR(H170/41.868/H116,"-")</f>
        <v>4.765771790707303E-2</v>
      </c>
      <c r="I188" s="201">
        <f t="shared" si="13"/>
        <v>4.7657717907073016E-2</v>
      </c>
      <c r="J188" s="201">
        <f t="shared" si="13"/>
        <v>4.7657717907073016E-2</v>
      </c>
      <c r="K188" s="201">
        <f t="shared" si="13"/>
        <v>4.7657717907073016E-2</v>
      </c>
      <c r="L188" s="201">
        <f t="shared" si="13"/>
        <v>4.7657717907073023E-2</v>
      </c>
      <c r="M188" s="201">
        <f t="shared" si="13"/>
        <v>4.7657717907073016E-2</v>
      </c>
      <c r="N188" s="201">
        <f t="shared" si="13"/>
        <v>4.765771790707303E-2</v>
      </c>
      <c r="O188" s="201">
        <f t="shared" si="13"/>
        <v>4.7657717907073023E-2</v>
      </c>
      <c r="P188" s="201">
        <f t="shared" si="13"/>
        <v>4.7657717907073023E-2</v>
      </c>
      <c r="Q188" s="201">
        <f t="shared" si="13"/>
        <v>4.7657717907073016E-2</v>
      </c>
      <c r="R188" s="201">
        <f t="shared" si="13"/>
        <v>4.7657717907073023E-2</v>
      </c>
      <c r="T188" s="141"/>
      <c r="AH188" s="141"/>
      <c r="AI188" s="141"/>
      <c r="AJ188" s="141"/>
      <c r="AK188" s="141"/>
      <c r="AL188" s="141"/>
    </row>
    <row r="189" spans="1:38" ht="15.6" customHeight="1" x14ac:dyDescent="0.3"/>
    <row r="190" spans="1:38" ht="15.6" customHeight="1" x14ac:dyDescent="0.3"/>
    <row r="191" spans="1:38" ht="15.6" customHeight="1" collapsed="1" x14ac:dyDescent="0.3">
      <c r="B191" s="138" t="s">
        <v>415</v>
      </c>
      <c r="AH191" s="141"/>
      <c r="AI191" s="141"/>
      <c r="AJ191" s="141"/>
      <c r="AK191" s="141"/>
      <c r="AL191" s="141"/>
    </row>
    <row r="192" spans="1:38" ht="15.6" customHeight="1" x14ac:dyDescent="0.3">
      <c r="B192" s="138"/>
      <c r="C192" t="s">
        <v>407</v>
      </c>
      <c r="AH192" s="141"/>
      <c r="AI192" s="141"/>
      <c r="AJ192" s="141"/>
      <c r="AK192" s="141"/>
      <c r="AL192" s="141"/>
    </row>
    <row r="193" spans="2:38" ht="15.6" customHeight="1" x14ac:dyDescent="0.3">
      <c r="B193" s="138"/>
      <c r="C193" t="s">
        <v>408</v>
      </c>
      <c r="AH193" s="141"/>
      <c r="AI193" s="141"/>
      <c r="AJ193" s="141"/>
      <c r="AK193" s="141"/>
      <c r="AL193" s="141"/>
    </row>
    <row r="194" spans="2:38" ht="15.6" customHeight="1" x14ac:dyDescent="0.3">
      <c r="B194" s="138"/>
      <c r="C194" t="s">
        <v>412</v>
      </c>
      <c r="AH194" s="141"/>
      <c r="AI194" s="141"/>
      <c r="AJ194" s="141"/>
      <c r="AK194" s="141"/>
      <c r="AL194" s="141"/>
    </row>
    <row r="195" spans="2:38" ht="15.6" customHeight="1" x14ac:dyDescent="0.3">
      <c r="B195" s="138" t="s">
        <v>416</v>
      </c>
      <c r="AH195" s="141"/>
      <c r="AI195" s="141"/>
      <c r="AJ195" s="141"/>
      <c r="AK195" s="141"/>
      <c r="AL195" s="141"/>
    </row>
    <row r="196" spans="2:38" ht="15.6" customHeight="1" x14ac:dyDescent="0.3">
      <c r="B196" s="138"/>
      <c r="C196" t="s">
        <v>407</v>
      </c>
      <c r="AH196" s="141"/>
      <c r="AI196" s="141"/>
      <c r="AJ196" s="141"/>
      <c r="AK196" s="141"/>
      <c r="AL196" s="141"/>
    </row>
    <row r="197" spans="2:38" ht="15.6" customHeight="1" x14ac:dyDescent="0.3">
      <c r="B197" s="138"/>
      <c r="C197" t="s">
        <v>408</v>
      </c>
      <c r="T197" t="s">
        <v>401</v>
      </c>
      <c r="AH197" s="141"/>
      <c r="AI197" s="141"/>
      <c r="AJ197" s="141"/>
      <c r="AK197" s="141"/>
      <c r="AL197" s="141"/>
    </row>
    <row r="198" spans="2:38" ht="15.6" customHeight="1" x14ac:dyDescent="0.3">
      <c r="B198" s="138"/>
      <c r="C198" t="s">
        <v>412</v>
      </c>
      <c r="AH198" s="141"/>
      <c r="AI198" s="141"/>
      <c r="AJ198" s="141"/>
      <c r="AK198" s="141"/>
      <c r="AL198" s="141"/>
    </row>
    <row r="199" spans="2:38" ht="15.6" customHeight="1" x14ac:dyDescent="0.3">
      <c r="AH199" s="141"/>
      <c r="AI199" s="141"/>
      <c r="AJ199" s="141"/>
      <c r="AK199" s="141"/>
      <c r="AL199" s="141"/>
    </row>
    <row r="200" spans="2:38" ht="15.6" customHeight="1" x14ac:dyDescent="0.3">
      <c r="AH200" s="141"/>
      <c r="AI200" s="141"/>
      <c r="AJ200" s="141"/>
      <c r="AK200" s="141"/>
      <c r="AL200" s="141"/>
    </row>
    <row r="201" spans="2:38" ht="15.6" customHeight="1" x14ac:dyDescent="0.3">
      <c r="AH201" s="141"/>
      <c r="AI201" s="141"/>
      <c r="AJ201" s="141"/>
      <c r="AK201" s="141"/>
      <c r="AL201" s="141"/>
    </row>
    <row r="202" spans="2:38" ht="15.6" customHeight="1" x14ac:dyDescent="0.3">
      <c r="AH202" s="141"/>
      <c r="AI202" s="141"/>
      <c r="AJ202" s="141"/>
      <c r="AK202" s="141"/>
      <c r="AL202" s="141"/>
    </row>
    <row r="203" spans="2:38" ht="15.6" customHeight="1" x14ac:dyDescent="0.3">
      <c r="X203" s="15"/>
      <c r="AB203" s="141"/>
      <c r="AC203" s="141"/>
      <c r="AD203" s="141"/>
      <c r="AE203" s="141"/>
      <c r="AF203" s="141"/>
      <c r="AG203" s="141"/>
      <c r="AH203" s="141"/>
      <c r="AI203" s="141"/>
      <c r="AJ203" s="141"/>
      <c r="AK203" s="141"/>
      <c r="AL203" s="141"/>
    </row>
    <row r="204" spans="2:38" ht="15.6" customHeight="1" x14ac:dyDescent="0.3">
      <c r="X204" s="15"/>
      <c r="AB204" s="141"/>
      <c r="AC204" s="141"/>
      <c r="AD204" s="141"/>
      <c r="AE204" s="141"/>
      <c r="AF204" s="141"/>
      <c r="AG204" s="141"/>
      <c r="AH204" s="141"/>
      <c r="AI204" s="141"/>
      <c r="AJ204" s="141"/>
      <c r="AK204" s="141"/>
      <c r="AL204" s="141"/>
    </row>
    <row r="205" spans="2:38" ht="15.6" customHeight="1" x14ac:dyDescent="0.3">
      <c r="X205" s="15"/>
      <c r="AB205" s="141"/>
      <c r="AC205" s="141"/>
      <c r="AD205" s="141"/>
      <c r="AE205" s="141"/>
      <c r="AF205" s="141"/>
      <c r="AG205" s="141"/>
      <c r="AH205" s="141"/>
      <c r="AI205" s="141"/>
      <c r="AJ205" s="141"/>
      <c r="AK205" s="141"/>
      <c r="AL205" s="141"/>
    </row>
    <row r="206" spans="2:38" ht="15.6" customHeight="1" x14ac:dyDescent="0.3">
      <c r="X206" s="15"/>
      <c r="AB206" s="141"/>
      <c r="AC206" s="141"/>
      <c r="AD206" s="141"/>
      <c r="AE206" s="141"/>
      <c r="AF206" s="141"/>
      <c r="AG206" s="141"/>
      <c r="AH206" s="141"/>
      <c r="AI206" s="141"/>
      <c r="AJ206" s="141"/>
      <c r="AK206" s="141"/>
      <c r="AL206" s="141"/>
    </row>
    <row r="207" spans="2:38" ht="15.6" customHeight="1" x14ac:dyDescent="0.3">
      <c r="X207" s="15"/>
      <c r="AB207" s="141"/>
      <c r="AC207" s="141"/>
      <c r="AD207" s="141"/>
      <c r="AE207" s="141"/>
      <c r="AF207" s="141"/>
      <c r="AG207" s="141"/>
      <c r="AH207" s="141"/>
      <c r="AI207" s="141"/>
      <c r="AJ207" s="141"/>
      <c r="AK207" s="141"/>
      <c r="AL207" s="141"/>
    </row>
    <row r="208" spans="2:38" ht="15.6" customHeight="1" x14ac:dyDescent="0.3">
      <c r="X208" s="15"/>
      <c r="AB208" s="141"/>
      <c r="AC208" s="141"/>
      <c r="AD208" s="141"/>
      <c r="AE208" s="141"/>
      <c r="AF208" s="141"/>
      <c r="AG208" s="141"/>
      <c r="AH208" s="141"/>
      <c r="AI208" s="141"/>
      <c r="AJ208" s="141"/>
      <c r="AK208" s="141"/>
      <c r="AL208" s="141"/>
    </row>
    <row r="209" spans="24:38" ht="15.6" customHeight="1" x14ac:dyDescent="0.3">
      <c r="X209" s="15"/>
      <c r="AB209" s="141"/>
      <c r="AC209" s="141"/>
      <c r="AD209" s="141"/>
      <c r="AE209" s="141"/>
      <c r="AF209" s="141"/>
      <c r="AG209" s="141"/>
      <c r="AH209" s="141"/>
      <c r="AI209" s="141"/>
      <c r="AJ209" s="141"/>
      <c r="AK209" s="141"/>
      <c r="AL209" s="141"/>
    </row>
    <row r="210" spans="24:38" ht="15.6" customHeight="1" x14ac:dyDescent="0.3">
      <c r="X210" s="15"/>
      <c r="AB210" s="141"/>
      <c r="AC210" s="141"/>
      <c r="AD210" s="141"/>
      <c r="AE210" s="141"/>
      <c r="AF210" s="141"/>
      <c r="AG210" s="141"/>
      <c r="AH210" s="141"/>
      <c r="AI210" s="141"/>
      <c r="AJ210" s="141"/>
      <c r="AK210" s="141"/>
      <c r="AL210" s="141"/>
    </row>
    <row r="211" spans="24:38" ht="15.6" customHeight="1" x14ac:dyDescent="0.3">
      <c r="X211" s="15"/>
      <c r="AB211" s="141"/>
      <c r="AC211" s="141"/>
      <c r="AD211" s="141"/>
      <c r="AE211" s="141"/>
      <c r="AF211" s="141"/>
      <c r="AG211" s="141"/>
      <c r="AH211" s="141"/>
      <c r="AI211" s="141"/>
      <c r="AJ211" s="141"/>
      <c r="AK211" s="141"/>
      <c r="AL211" s="141"/>
    </row>
    <row r="212" spans="24:38" ht="15.6" customHeight="1" x14ac:dyDescent="0.3">
      <c r="X212" s="15"/>
      <c r="AB212" s="141"/>
      <c r="AC212" s="141"/>
      <c r="AD212" s="141"/>
      <c r="AE212" s="141"/>
      <c r="AF212" s="141"/>
      <c r="AG212" s="141"/>
      <c r="AH212" s="141"/>
      <c r="AI212" s="141"/>
      <c r="AJ212" s="141"/>
      <c r="AK212" s="141"/>
      <c r="AL212" s="141"/>
    </row>
    <row r="213" spans="24:38" ht="15.6" customHeight="1" x14ac:dyDescent="0.3">
      <c r="X213" s="15"/>
      <c r="AB213" s="141"/>
      <c r="AC213" s="141"/>
      <c r="AD213" s="141"/>
      <c r="AE213" s="141"/>
      <c r="AF213" s="141"/>
      <c r="AG213" s="141"/>
      <c r="AH213" s="141"/>
      <c r="AI213" s="141"/>
      <c r="AJ213" s="141"/>
      <c r="AK213" s="141"/>
      <c r="AL213" s="141"/>
    </row>
    <row r="214" spans="24:38" ht="15.6" customHeight="1" x14ac:dyDescent="0.3">
      <c r="X214" s="15"/>
      <c r="AB214" s="141"/>
      <c r="AC214" s="141"/>
      <c r="AD214" s="141"/>
      <c r="AE214" s="141"/>
      <c r="AF214" s="141"/>
      <c r="AG214" s="141"/>
      <c r="AH214" s="141"/>
      <c r="AI214" s="141"/>
      <c r="AJ214" s="141"/>
      <c r="AK214" s="141"/>
      <c r="AL214" s="141"/>
    </row>
    <row r="215" spans="24:38" ht="15.6" customHeight="1" x14ac:dyDescent="0.3">
      <c r="X215" s="15"/>
      <c r="AB215" s="141"/>
      <c r="AC215" s="141"/>
      <c r="AD215" s="141"/>
      <c r="AE215" s="141"/>
      <c r="AF215" s="141"/>
      <c r="AG215" s="141"/>
      <c r="AH215" s="141"/>
      <c r="AI215" s="141"/>
      <c r="AJ215" s="141"/>
      <c r="AK215" s="141"/>
      <c r="AL215" s="141"/>
    </row>
    <row r="216" spans="24:38" ht="15.6" customHeight="1" x14ac:dyDescent="0.3">
      <c r="X216" s="15"/>
      <c r="AB216" s="141"/>
      <c r="AC216" s="141"/>
      <c r="AD216" s="141"/>
      <c r="AE216" s="141"/>
      <c r="AF216" s="141"/>
      <c r="AG216" s="141"/>
      <c r="AH216" s="141"/>
      <c r="AI216" s="141"/>
      <c r="AJ216" s="141"/>
      <c r="AK216" s="141"/>
      <c r="AL216" s="141"/>
    </row>
    <row r="217" spans="24:38" ht="15.6" customHeight="1" x14ac:dyDescent="0.3">
      <c r="X217" s="15"/>
      <c r="AB217" s="141"/>
      <c r="AC217" s="141"/>
      <c r="AD217" s="141"/>
      <c r="AE217" s="141"/>
      <c r="AF217" s="141"/>
      <c r="AG217" s="141"/>
      <c r="AH217" s="141"/>
      <c r="AI217" s="141"/>
      <c r="AJ217" s="141"/>
      <c r="AK217" s="141"/>
      <c r="AL217" s="141"/>
    </row>
    <row r="218" spans="24:38" ht="15.6" customHeight="1" x14ac:dyDescent="0.3">
      <c r="X218" s="15"/>
      <c r="AB218" s="141"/>
      <c r="AC218" s="141"/>
      <c r="AD218" s="141"/>
      <c r="AE218" s="141"/>
      <c r="AF218" s="141"/>
      <c r="AG218" s="141"/>
      <c r="AH218" s="141"/>
      <c r="AI218" s="141"/>
      <c r="AJ218" s="141"/>
      <c r="AK218" s="141"/>
      <c r="AL218" s="141"/>
    </row>
    <row r="219" spans="24:38" ht="15.6" customHeight="1" x14ac:dyDescent="0.3">
      <c r="X219" s="15"/>
      <c r="AB219" s="141"/>
      <c r="AC219" s="141"/>
      <c r="AD219" s="141"/>
      <c r="AE219" s="141"/>
      <c r="AF219" s="141"/>
      <c r="AG219" s="141"/>
      <c r="AH219" s="141"/>
      <c r="AI219" s="141"/>
      <c r="AJ219" s="141"/>
      <c r="AK219" s="141"/>
      <c r="AL219" s="141"/>
    </row>
    <row r="220" spans="24:38" ht="15.6" customHeight="1" x14ac:dyDescent="0.3">
      <c r="X220" s="15"/>
      <c r="AB220" s="141"/>
      <c r="AC220" s="141"/>
      <c r="AD220" s="141"/>
      <c r="AE220" s="141"/>
      <c r="AF220" s="141"/>
      <c r="AG220" s="141"/>
      <c r="AH220" s="141"/>
      <c r="AI220" s="141"/>
      <c r="AJ220" s="141"/>
      <c r="AK220" s="141"/>
      <c r="AL220" s="141"/>
    </row>
    <row r="221" spans="24:38" ht="15.6" customHeight="1" x14ac:dyDescent="0.3">
      <c r="X221" s="15"/>
      <c r="AB221" s="141"/>
      <c r="AC221" s="141"/>
      <c r="AD221" s="141"/>
      <c r="AE221" s="141"/>
      <c r="AF221" s="141"/>
      <c r="AG221" s="141"/>
      <c r="AH221" s="141"/>
      <c r="AI221" s="141"/>
      <c r="AJ221" s="141"/>
      <c r="AK221" s="141"/>
      <c r="AL221" s="141"/>
    </row>
    <row r="222" spans="24:38" ht="15.6" customHeight="1" x14ac:dyDescent="0.3">
      <c r="X222" s="15"/>
      <c r="AB222" s="141"/>
      <c r="AC222" s="141"/>
      <c r="AD222" s="141"/>
      <c r="AE222" s="141"/>
      <c r="AF222" s="141"/>
      <c r="AG222" s="141"/>
      <c r="AH222" s="141"/>
      <c r="AI222" s="141"/>
      <c r="AJ222" s="141"/>
      <c r="AK222" s="141"/>
      <c r="AL222" s="141"/>
    </row>
    <row r="223" spans="24:38" ht="15.6" customHeight="1" x14ac:dyDescent="0.3">
      <c r="X223" s="15"/>
      <c r="AB223" s="141"/>
      <c r="AC223" s="141"/>
      <c r="AD223" s="141"/>
      <c r="AE223" s="141"/>
      <c r="AF223" s="141"/>
      <c r="AG223" s="141"/>
      <c r="AH223" s="141"/>
      <c r="AI223" s="141"/>
      <c r="AJ223" s="141"/>
      <c r="AK223" s="141"/>
      <c r="AL223" s="141"/>
    </row>
    <row r="224" spans="24:38" ht="15.6" customHeight="1" x14ac:dyDescent="0.3">
      <c r="X224" s="15"/>
      <c r="AB224" s="141"/>
      <c r="AC224" s="141"/>
      <c r="AD224" s="141"/>
      <c r="AE224" s="141"/>
      <c r="AF224" s="141"/>
      <c r="AG224" s="141"/>
      <c r="AH224" s="141"/>
      <c r="AI224" s="141"/>
      <c r="AJ224" s="141"/>
      <c r="AK224" s="141"/>
      <c r="AL224" s="141"/>
    </row>
    <row r="225" spans="24:38" ht="15.6" customHeight="1" x14ac:dyDescent="0.3">
      <c r="X225" s="15"/>
      <c r="AB225" s="141"/>
      <c r="AC225" s="141"/>
      <c r="AD225" s="141"/>
      <c r="AE225" s="141"/>
      <c r="AF225" s="141"/>
      <c r="AG225" s="141"/>
      <c r="AH225" s="141"/>
      <c r="AI225" s="141"/>
      <c r="AJ225" s="141"/>
      <c r="AK225" s="141"/>
      <c r="AL225" s="141"/>
    </row>
    <row r="226" spans="24:38" ht="15.6" customHeight="1" x14ac:dyDescent="0.3">
      <c r="X226" s="15"/>
      <c r="AB226" s="141"/>
      <c r="AC226" s="141"/>
      <c r="AD226" s="141"/>
      <c r="AE226" s="141"/>
      <c r="AF226" s="141"/>
      <c r="AG226" s="141"/>
      <c r="AH226" s="141"/>
      <c r="AI226" s="141"/>
      <c r="AJ226" s="141"/>
      <c r="AK226" s="141"/>
      <c r="AL226" s="141"/>
    </row>
    <row r="227" spans="24:38" ht="15.6" customHeight="1" x14ac:dyDescent="0.3">
      <c r="X227" s="15"/>
      <c r="AB227" s="141"/>
      <c r="AC227" s="141"/>
      <c r="AD227" s="141"/>
      <c r="AE227" s="141"/>
      <c r="AF227" s="141"/>
      <c r="AG227" s="141"/>
      <c r="AH227" s="141"/>
      <c r="AI227" s="141"/>
      <c r="AJ227" s="141"/>
      <c r="AK227" s="141"/>
      <c r="AL227" s="141"/>
    </row>
    <row r="228" spans="24:38" ht="15.6" customHeight="1" x14ac:dyDescent="0.3">
      <c r="X228" s="15"/>
      <c r="AB228" s="141"/>
      <c r="AC228" s="141"/>
      <c r="AD228" s="141"/>
      <c r="AE228" s="141"/>
      <c r="AF228" s="141"/>
      <c r="AG228" s="141"/>
      <c r="AH228" s="141"/>
      <c r="AI228" s="141"/>
      <c r="AJ228" s="141"/>
      <c r="AK228" s="141"/>
      <c r="AL228" s="141"/>
    </row>
    <row r="229" spans="24:38" ht="15.6" customHeight="1" x14ac:dyDescent="0.3">
      <c r="X229" s="15"/>
      <c r="AB229" s="141"/>
      <c r="AC229" s="141"/>
      <c r="AD229" s="141"/>
      <c r="AE229" s="141"/>
      <c r="AF229" s="141"/>
      <c r="AG229" s="141"/>
      <c r="AH229" s="141"/>
      <c r="AI229" s="141"/>
      <c r="AJ229" s="141"/>
      <c r="AK229" s="141"/>
      <c r="AL229" s="141"/>
    </row>
    <row r="230" spans="24:38" ht="15.6" customHeight="1" x14ac:dyDescent="0.3">
      <c r="X230" s="15"/>
      <c r="AB230" s="141"/>
      <c r="AC230" s="141"/>
      <c r="AD230" s="141"/>
      <c r="AE230" s="141"/>
      <c r="AF230" s="141"/>
      <c r="AG230" s="141"/>
      <c r="AH230" s="141"/>
      <c r="AI230" s="141"/>
      <c r="AJ230" s="141"/>
      <c r="AK230" s="141"/>
      <c r="AL230" s="141"/>
    </row>
    <row r="231" spans="24:38" ht="15.6" customHeight="1" x14ac:dyDescent="0.3">
      <c r="X231" s="15"/>
      <c r="AB231" s="141"/>
      <c r="AC231" s="141"/>
      <c r="AD231" s="141"/>
      <c r="AE231" s="141"/>
      <c r="AF231" s="141"/>
      <c r="AG231" s="141"/>
      <c r="AH231" s="141"/>
      <c r="AI231" s="141"/>
      <c r="AJ231" s="141"/>
      <c r="AK231" s="141"/>
      <c r="AL231" s="141"/>
    </row>
    <row r="232" spans="24:38" ht="15.6" customHeight="1" x14ac:dyDescent="0.3">
      <c r="X232" s="15"/>
      <c r="AB232" s="141"/>
      <c r="AC232" s="141"/>
      <c r="AD232" s="141"/>
      <c r="AE232" s="141"/>
      <c r="AF232" s="141"/>
      <c r="AG232" s="141"/>
      <c r="AH232" s="141"/>
      <c r="AI232" s="141"/>
      <c r="AJ232" s="141"/>
      <c r="AK232" s="141"/>
      <c r="AL232" s="141"/>
    </row>
    <row r="233" spans="24:38" ht="15.6" customHeight="1" x14ac:dyDescent="0.3">
      <c r="X233" s="15"/>
      <c r="AB233" s="141"/>
      <c r="AC233" s="141"/>
      <c r="AD233" s="141"/>
      <c r="AE233" s="141"/>
      <c r="AF233" s="141"/>
      <c r="AG233" s="141"/>
      <c r="AH233" s="141"/>
      <c r="AI233" s="141"/>
      <c r="AJ233" s="141"/>
      <c r="AK233" s="141"/>
      <c r="AL233" s="141"/>
    </row>
    <row r="234" spans="24:38" ht="15.6" customHeight="1" x14ac:dyDescent="0.3">
      <c r="X234" s="15"/>
      <c r="AB234" s="141"/>
      <c r="AC234" s="141"/>
      <c r="AD234" s="141"/>
      <c r="AE234" s="141"/>
      <c r="AF234" s="141"/>
      <c r="AG234" s="141"/>
      <c r="AH234" s="141"/>
      <c r="AI234" s="141"/>
      <c r="AJ234" s="141"/>
      <c r="AK234" s="141"/>
      <c r="AL234" s="141"/>
    </row>
    <row r="235" spans="24:38" ht="15.6" customHeight="1" x14ac:dyDescent="0.3">
      <c r="X235" s="15"/>
      <c r="AB235" s="141"/>
      <c r="AC235" s="141"/>
      <c r="AD235" s="141"/>
      <c r="AE235" s="141"/>
      <c r="AF235" s="141"/>
      <c r="AG235" s="141"/>
      <c r="AH235" s="141"/>
      <c r="AI235" s="141"/>
      <c r="AJ235" s="141"/>
      <c r="AK235" s="141"/>
      <c r="AL235" s="141"/>
    </row>
    <row r="236" spans="24:38" ht="15.6" customHeight="1" x14ac:dyDescent="0.3">
      <c r="X236" s="15"/>
      <c r="AB236" s="141"/>
      <c r="AC236" s="141"/>
      <c r="AD236" s="141"/>
      <c r="AE236" s="141"/>
      <c r="AF236" s="141"/>
      <c r="AG236" s="141"/>
      <c r="AH236" s="141"/>
      <c r="AI236" s="141"/>
      <c r="AJ236" s="141"/>
      <c r="AK236" s="141"/>
      <c r="AL236" s="141"/>
    </row>
    <row r="237" spans="24:38" ht="15.6" customHeight="1" x14ac:dyDescent="0.3">
      <c r="X237" s="15"/>
      <c r="AB237" s="141"/>
      <c r="AC237" s="141"/>
      <c r="AD237" s="141"/>
      <c r="AE237" s="141"/>
      <c r="AF237" s="141"/>
      <c r="AG237" s="141"/>
      <c r="AH237" s="141"/>
      <c r="AI237" s="141"/>
      <c r="AJ237" s="141"/>
      <c r="AK237" s="141"/>
      <c r="AL237" s="141"/>
    </row>
    <row r="238" spans="24:38" ht="15.6" customHeight="1" x14ac:dyDescent="0.3">
      <c r="X238" s="15"/>
      <c r="AB238" s="141"/>
      <c r="AC238" s="141"/>
      <c r="AD238" s="141"/>
      <c r="AE238" s="141"/>
      <c r="AF238" s="141"/>
      <c r="AG238" s="141"/>
      <c r="AH238" s="141"/>
      <c r="AI238" s="141"/>
      <c r="AJ238" s="141"/>
      <c r="AK238" s="141"/>
      <c r="AL238" s="141"/>
    </row>
    <row r="239" spans="24:38" ht="15.6" customHeight="1" x14ac:dyDescent="0.3">
      <c r="X239" s="15"/>
      <c r="AB239" s="141"/>
      <c r="AC239" s="141"/>
      <c r="AD239" s="141"/>
      <c r="AE239" s="141"/>
      <c r="AF239" s="141"/>
      <c r="AG239" s="141"/>
      <c r="AH239" s="141"/>
      <c r="AI239" s="141"/>
      <c r="AJ239" s="141"/>
      <c r="AK239" s="141"/>
      <c r="AL239" s="141"/>
    </row>
    <row r="240" spans="24:38" ht="15.6" customHeight="1" x14ac:dyDescent="0.3">
      <c r="X240" s="15"/>
      <c r="AB240" s="141"/>
      <c r="AC240" s="141"/>
      <c r="AD240" s="141"/>
      <c r="AE240" s="141"/>
      <c r="AF240" s="141"/>
      <c r="AG240" s="141"/>
      <c r="AH240" s="141"/>
      <c r="AI240" s="141"/>
      <c r="AJ240" s="141"/>
      <c r="AK240" s="141"/>
      <c r="AL240" s="141"/>
    </row>
    <row r="241" spans="24:38" ht="15.6" customHeight="1" x14ac:dyDescent="0.3">
      <c r="X241" s="15"/>
      <c r="AB241" s="141"/>
      <c r="AC241" s="141"/>
      <c r="AD241" s="141"/>
      <c r="AE241" s="141"/>
      <c r="AF241" s="141"/>
      <c r="AG241" s="141"/>
      <c r="AH241" s="141"/>
      <c r="AI241" s="141"/>
      <c r="AJ241" s="141"/>
      <c r="AK241" s="141"/>
      <c r="AL241" s="141"/>
    </row>
    <row r="242" spans="24:38" ht="15.6" customHeight="1" x14ac:dyDescent="0.3">
      <c r="X242" s="15"/>
      <c r="AB242" s="141"/>
      <c r="AC242" s="141"/>
      <c r="AD242" s="141"/>
      <c r="AE242" s="141"/>
      <c r="AF242" s="141"/>
      <c r="AG242" s="141"/>
      <c r="AH242" s="141"/>
      <c r="AI242" s="141"/>
      <c r="AJ242" s="141"/>
      <c r="AK242" s="141"/>
      <c r="AL242" s="141"/>
    </row>
    <row r="243" spans="24:38" ht="15.6" customHeight="1" x14ac:dyDescent="0.3">
      <c r="X243" s="15"/>
      <c r="AB243" s="141"/>
      <c r="AC243" s="141"/>
      <c r="AD243" s="141"/>
      <c r="AE243" s="141"/>
      <c r="AF243" s="141"/>
      <c r="AG243" s="141"/>
      <c r="AH243" s="141"/>
      <c r="AI243" s="141"/>
      <c r="AJ243" s="141"/>
      <c r="AK243" s="141"/>
      <c r="AL243" s="141"/>
    </row>
    <row r="244" spans="24:38" ht="15.6" customHeight="1" x14ac:dyDescent="0.3">
      <c r="X244" s="15"/>
      <c r="AB244" s="141"/>
      <c r="AC244" s="141"/>
      <c r="AD244" s="141"/>
      <c r="AE244" s="141"/>
      <c r="AF244" s="141"/>
      <c r="AG244" s="141"/>
      <c r="AH244" s="141"/>
      <c r="AI244" s="141"/>
      <c r="AJ244" s="141"/>
      <c r="AK244" s="141"/>
      <c r="AL244" s="141"/>
    </row>
    <row r="245" spans="24:38" ht="15.6" customHeight="1" x14ac:dyDescent="0.3">
      <c r="X245" s="15"/>
      <c r="AB245" s="141"/>
      <c r="AC245" s="141"/>
      <c r="AD245" s="141"/>
      <c r="AE245" s="141"/>
      <c r="AF245" s="141"/>
      <c r="AG245" s="141"/>
      <c r="AH245" s="141"/>
      <c r="AI245" s="141"/>
      <c r="AJ245" s="141"/>
      <c r="AK245" s="141"/>
      <c r="AL245" s="141"/>
    </row>
    <row r="246" spans="24:38" ht="15.6" customHeight="1" x14ac:dyDescent="0.3">
      <c r="X246" s="15"/>
      <c r="AB246" s="141"/>
      <c r="AC246" s="141"/>
      <c r="AD246" s="141"/>
      <c r="AE246" s="141"/>
      <c r="AF246" s="141"/>
      <c r="AG246" s="141"/>
      <c r="AH246" s="141"/>
      <c r="AI246" s="141"/>
      <c r="AJ246" s="141"/>
      <c r="AK246" s="141"/>
      <c r="AL246" s="141"/>
    </row>
    <row r="247" spans="24:38" ht="15.6" customHeight="1" x14ac:dyDescent="0.3">
      <c r="X247" s="15"/>
      <c r="AB247" s="141"/>
      <c r="AC247" s="141"/>
      <c r="AD247" s="141"/>
      <c r="AE247" s="141"/>
      <c r="AF247" s="141"/>
      <c r="AG247" s="141"/>
      <c r="AH247" s="141"/>
      <c r="AI247" s="141"/>
      <c r="AJ247" s="141"/>
      <c r="AK247" s="141"/>
      <c r="AL247" s="141"/>
    </row>
    <row r="248" spans="24:38" ht="15.6" customHeight="1" x14ac:dyDescent="0.3">
      <c r="X248" s="15"/>
      <c r="AB248" s="141"/>
      <c r="AC248" s="141"/>
      <c r="AD248" s="141"/>
      <c r="AE248" s="141"/>
      <c r="AF248" s="141"/>
      <c r="AG248" s="141"/>
      <c r="AH248" s="141"/>
      <c r="AI248" s="141"/>
      <c r="AJ248" s="141"/>
      <c r="AK248" s="141"/>
      <c r="AL248" s="141"/>
    </row>
    <row r="249" spans="24:38" ht="15.6" customHeight="1" x14ac:dyDescent="0.3">
      <c r="X249" s="15"/>
      <c r="AB249" s="141"/>
      <c r="AC249" s="141"/>
      <c r="AD249" s="141"/>
      <c r="AE249" s="141"/>
      <c r="AF249" s="141"/>
      <c r="AG249" s="141"/>
      <c r="AH249" s="141"/>
      <c r="AI249" s="141"/>
      <c r="AJ249" s="141"/>
      <c r="AK249" s="141"/>
      <c r="AL249" s="141"/>
    </row>
    <row r="250" spans="24:38" ht="15.6" customHeight="1" x14ac:dyDescent="0.3">
      <c r="X250" s="15"/>
      <c r="AB250" s="141"/>
      <c r="AC250" s="141"/>
      <c r="AD250" s="141"/>
      <c r="AE250" s="141"/>
      <c r="AF250" s="141"/>
      <c r="AG250" s="141"/>
      <c r="AH250" s="141"/>
      <c r="AI250" s="141"/>
      <c r="AJ250" s="141"/>
      <c r="AK250" s="141"/>
      <c r="AL250" s="141"/>
    </row>
    <row r="251" spans="24:38" ht="15.6" customHeight="1" x14ac:dyDescent="0.3">
      <c r="X251" s="15"/>
      <c r="AB251" s="141"/>
      <c r="AC251" s="141"/>
      <c r="AD251" s="141"/>
      <c r="AE251" s="141"/>
      <c r="AF251" s="141"/>
      <c r="AG251" s="141"/>
      <c r="AH251" s="141"/>
      <c r="AI251" s="141"/>
      <c r="AJ251" s="141"/>
      <c r="AK251" s="141"/>
      <c r="AL251" s="141"/>
    </row>
    <row r="252" spans="24:38" ht="15.6" customHeight="1" x14ac:dyDescent="0.3">
      <c r="X252" s="15"/>
      <c r="AB252" s="141"/>
      <c r="AC252" s="141"/>
      <c r="AD252" s="141"/>
      <c r="AE252" s="141"/>
      <c r="AF252" s="141"/>
      <c r="AG252" s="141"/>
      <c r="AH252" s="141"/>
      <c r="AI252" s="141"/>
      <c r="AJ252" s="141"/>
      <c r="AK252" s="141"/>
      <c r="AL252" s="141"/>
    </row>
    <row r="253" spans="24:38" ht="15.6" customHeight="1" x14ac:dyDescent="0.3">
      <c r="X253" s="15"/>
      <c r="AB253" s="141"/>
      <c r="AC253" s="141"/>
      <c r="AD253" s="141"/>
      <c r="AE253" s="141"/>
      <c r="AF253" s="141"/>
      <c r="AG253" s="141"/>
      <c r="AH253" s="141"/>
      <c r="AI253" s="141"/>
      <c r="AJ253" s="141"/>
      <c r="AK253" s="141"/>
      <c r="AL253" s="141"/>
    </row>
    <row r="254" spans="24:38" ht="15.6" customHeight="1" x14ac:dyDescent="0.3">
      <c r="X254" s="15"/>
      <c r="AB254" s="141"/>
      <c r="AC254" s="141"/>
      <c r="AD254" s="141"/>
      <c r="AE254" s="141"/>
      <c r="AF254" s="141"/>
      <c r="AG254" s="141"/>
      <c r="AH254" s="141"/>
      <c r="AI254" s="141"/>
      <c r="AJ254" s="141"/>
      <c r="AK254" s="141"/>
      <c r="AL254" s="141"/>
    </row>
    <row r="255" spans="24:38" ht="15.6" customHeight="1" x14ac:dyDescent="0.3">
      <c r="X255" s="15"/>
      <c r="AB255" s="141"/>
      <c r="AC255" s="141"/>
      <c r="AD255" s="141"/>
      <c r="AE255" s="141"/>
      <c r="AF255" s="141"/>
      <c r="AG255" s="141"/>
      <c r="AH255" s="141"/>
      <c r="AI255" s="141"/>
      <c r="AJ255" s="141"/>
      <c r="AK255" s="141"/>
      <c r="AL255" s="141"/>
    </row>
    <row r="256" spans="24:38" ht="15.6" customHeight="1" x14ac:dyDescent="0.3">
      <c r="X256" s="15"/>
      <c r="AB256" s="141"/>
      <c r="AC256" s="141"/>
      <c r="AD256" s="141"/>
      <c r="AE256" s="141"/>
      <c r="AF256" s="141"/>
      <c r="AG256" s="141"/>
      <c r="AH256" s="141"/>
      <c r="AI256" s="141"/>
      <c r="AJ256" s="141"/>
      <c r="AK256" s="141"/>
      <c r="AL256" s="141"/>
    </row>
    <row r="257" spans="24:38" ht="15.6" customHeight="1" x14ac:dyDescent="0.3">
      <c r="X257" s="15"/>
      <c r="AB257" s="141"/>
      <c r="AC257" s="141"/>
      <c r="AD257" s="141"/>
      <c r="AE257" s="141"/>
      <c r="AF257" s="141"/>
      <c r="AG257" s="141"/>
      <c r="AH257" s="141"/>
      <c r="AI257" s="141"/>
      <c r="AJ257" s="141"/>
      <c r="AK257" s="141"/>
      <c r="AL257" s="141"/>
    </row>
    <row r="258" spans="24:38" ht="15.6" customHeight="1" x14ac:dyDescent="0.3">
      <c r="X258" s="15"/>
      <c r="AB258" s="141"/>
      <c r="AC258" s="141"/>
      <c r="AD258" s="141"/>
      <c r="AE258" s="141"/>
      <c r="AF258" s="141"/>
      <c r="AG258" s="141"/>
      <c r="AH258" s="141"/>
      <c r="AI258" s="141"/>
      <c r="AJ258" s="141"/>
      <c r="AK258" s="141"/>
      <c r="AL258" s="141"/>
    </row>
    <row r="259" spans="24:38" ht="15.6" customHeight="1" x14ac:dyDescent="0.3">
      <c r="X259" s="15"/>
      <c r="AB259" s="141"/>
      <c r="AC259" s="141"/>
      <c r="AD259" s="141"/>
      <c r="AE259" s="141"/>
      <c r="AF259" s="141"/>
      <c r="AG259" s="141"/>
      <c r="AH259" s="141"/>
      <c r="AI259" s="141"/>
      <c r="AJ259" s="141"/>
      <c r="AK259" s="141"/>
      <c r="AL259" s="141"/>
    </row>
    <row r="260" spans="24:38" ht="15.6" customHeight="1" x14ac:dyDescent="0.3">
      <c r="X260" s="15"/>
      <c r="AB260" s="141"/>
      <c r="AC260" s="141"/>
      <c r="AD260" s="141"/>
      <c r="AE260" s="141"/>
      <c r="AF260" s="141"/>
      <c r="AG260" s="141"/>
      <c r="AH260" s="141"/>
      <c r="AI260" s="141"/>
      <c r="AJ260" s="141"/>
      <c r="AK260" s="141"/>
      <c r="AL260" s="141"/>
    </row>
    <row r="261" spans="24:38" ht="15.6" customHeight="1" x14ac:dyDescent="0.3">
      <c r="X261" s="15"/>
      <c r="AB261" s="141"/>
      <c r="AC261" s="141"/>
      <c r="AD261" s="141"/>
      <c r="AE261" s="141"/>
      <c r="AF261" s="141"/>
      <c r="AG261" s="141"/>
      <c r="AH261" s="141"/>
      <c r="AI261" s="141"/>
      <c r="AJ261" s="141"/>
      <c r="AK261" s="141"/>
      <c r="AL261" s="141"/>
    </row>
    <row r="262" spans="24:38" ht="15.6" customHeight="1" x14ac:dyDescent="0.3">
      <c r="X262" s="15"/>
      <c r="AB262" s="141"/>
      <c r="AC262" s="141"/>
      <c r="AD262" s="141"/>
      <c r="AE262" s="141"/>
      <c r="AF262" s="141"/>
      <c r="AG262" s="141"/>
      <c r="AH262" s="141"/>
      <c r="AI262" s="141"/>
      <c r="AJ262" s="141"/>
      <c r="AK262" s="141"/>
      <c r="AL262" s="141"/>
    </row>
    <row r="263" spans="24:38" ht="15.6" customHeight="1" x14ac:dyDescent="0.3">
      <c r="X263" s="15"/>
      <c r="AB263" s="141"/>
      <c r="AC263" s="141"/>
      <c r="AD263" s="141"/>
      <c r="AE263" s="141"/>
      <c r="AF263" s="141"/>
      <c r="AG263" s="141"/>
      <c r="AH263" s="141"/>
      <c r="AI263" s="141"/>
      <c r="AJ263" s="141"/>
      <c r="AK263" s="141"/>
      <c r="AL263" s="141"/>
    </row>
    <row r="264" spans="24:38" ht="15.6" customHeight="1" x14ac:dyDescent="0.3">
      <c r="X264" s="15"/>
      <c r="AB264" s="141"/>
      <c r="AC264" s="141"/>
      <c r="AD264" s="141"/>
      <c r="AE264" s="141"/>
      <c r="AF264" s="141"/>
      <c r="AG264" s="141"/>
      <c r="AH264" s="141"/>
      <c r="AI264" s="141"/>
      <c r="AJ264" s="141"/>
      <c r="AK264" s="141"/>
      <c r="AL264" s="141"/>
    </row>
    <row r="265" spans="24:38" ht="15.6" customHeight="1" x14ac:dyDescent="0.3">
      <c r="X265" s="15"/>
      <c r="AB265" s="141"/>
      <c r="AC265" s="141"/>
      <c r="AD265" s="141"/>
      <c r="AE265" s="141"/>
      <c r="AF265" s="141"/>
      <c r="AG265" s="141"/>
      <c r="AH265" s="141"/>
      <c r="AI265" s="141"/>
      <c r="AJ265" s="141"/>
      <c r="AK265" s="141"/>
      <c r="AL265" s="141"/>
    </row>
    <row r="266" spans="24:38" ht="15.6" customHeight="1" x14ac:dyDescent="0.3">
      <c r="X266" s="15"/>
      <c r="AB266" s="141"/>
      <c r="AC266" s="141"/>
      <c r="AD266" s="141"/>
      <c r="AE266" s="141"/>
      <c r="AF266" s="141"/>
      <c r="AG266" s="141"/>
      <c r="AH266" s="141"/>
      <c r="AI266" s="141"/>
      <c r="AJ266" s="141"/>
      <c r="AK266" s="141"/>
      <c r="AL266" s="141"/>
    </row>
    <row r="267" spans="24:38" ht="15.6" customHeight="1" x14ac:dyDescent="0.3">
      <c r="X267" s="15"/>
      <c r="AB267" s="141"/>
      <c r="AC267" s="141"/>
      <c r="AD267" s="141"/>
      <c r="AE267" s="141"/>
      <c r="AF267" s="141"/>
      <c r="AG267" s="141"/>
      <c r="AH267" s="141"/>
      <c r="AI267" s="141"/>
      <c r="AJ267" s="141"/>
      <c r="AK267" s="141"/>
      <c r="AL267" s="141"/>
    </row>
    <row r="268" spans="24:38" ht="15.6" customHeight="1" x14ac:dyDescent="0.3">
      <c r="X268" s="15"/>
      <c r="AB268" s="141"/>
      <c r="AC268" s="141"/>
      <c r="AD268" s="141"/>
      <c r="AE268" s="141"/>
      <c r="AF268" s="141"/>
      <c r="AG268" s="141"/>
      <c r="AH268" s="141"/>
      <c r="AI268" s="141"/>
      <c r="AJ268" s="141"/>
      <c r="AK268" s="141"/>
      <c r="AL268" s="141"/>
    </row>
    <row r="269" spans="24:38" ht="15.6" customHeight="1" x14ac:dyDescent="0.3">
      <c r="X269" s="15"/>
      <c r="AB269" s="141"/>
      <c r="AC269" s="141"/>
      <c r="AD269" s="141"/>
      <c r="AE269" s="141"/>
      <c r="AF269" s="141"/>
      <c r="AG269" s="141"/>
      <c r="AH269" s="141"/>
      <c r="AI269" s="141"/>
      <c r="AJ269" s="141"/>
      <c r="AK269" s="141"/>
      <c r="AL269" s="141"/>
    </row>
    <row r="270" spans="24:38" ht="15.6" customHeight="1" x14ac:dyDescent="0.3">
      <c r="X270" s="15"/>
      <c r="AB270" s="141"/>
      <c r="AC270" s="141"/>
      <c r="AD270" s="141"/>
      <c r="AE270" s="141"/>
      <c r="AF270" s="141"/>
      <c r="AG270" s="141"/>
      <c r="AH270" s="141"/>
      <c r="AI270" s="141"/>
      <c r="AJ270" s="141"/>
      <c r="AK270" s="141"/>
      <c r="AL270" s="141"/>
    </row>
    <row r="271" spans="24:38" ht="15.6" customHeight="1" x14ac:dyDescent="0.3">
      <c r="X271" s="15"/>
      <c r="AB271" s="141"/>
      <c r="AC271" s="141"/>
      <c r="AD271" s="141"/>
      <c r="AE271" s="141"/>
      <c r="AF271" s="141"/>
      <c r="AG271" s="141"/>
      <c r="AH271" s="141"/>
      <c r="AI271" s="141"/>
      <c r="AJ271" s="141"/>
      <c r="AK271" s="141"/>
      <c r="AL271" s="141"/>
    </row>
    <row r="272" spans="24:38" ht="15.6" customHeight="1" x14ac:dyDescent="0.3">
      <c r="X272" s="15"/>
      <c r="AB272" s="141"/>
      <c r="AC272" s="141"/>
      <c r="AD272" s="141"/>
      <c r="AE272" s="141"/>
      <c r="AF272" s="141"/>
      <c r="AG272" s="141"/>
      <c r="AH272" s="141"/>
      <c r="AI272" s="141"/>
      <c r="AJ272" s="141"/>
      <c r="AK272" s="141"/>
      <c r="AL272" s="141"/>
    </row>
    <row r="273" spans="24:38" ht="15.6" customHeight="1" x14ac:dyDescent="0.3">
      <c r="X273" s="15"/>
      <c r="AB273" s="141"/>
      <c r="AC273" s="141"/>
      <c r="AD273" s="141"/>
      <c r="AE273" s="141"/>
      <c r="AF273" s="141"/>
      <c r="AG273" s="141"/>
      <c r="AH273" s="141"/>
      <c r="AI273" s="141"/>
      <c r="AJ273" s="141"/>
      <c r="AK273" s="141"/>
      <c r="AL273" s="141"/>
    </row>
    <row r="274" spans="24:38" ht="15.6" customHeight="1" x14ac:dyDescent="0.3">
      <c r="X274" s="15"/>
      <c r="AB274" s="141"/>
      <c r="AC274" s="141"/>
      <c r="AD274" s="141"/>
      <c r="AE274" s="141"/>
      <c r="AF274" s="141"/>
      <c r="AG274" s="141"/>
      <c r="AH274" s="141"/>
      <c r="AI274" s="141"/>
      <c r="AJ274" s="141"/>
      <c r="AK274" s="141"/>
      <c r="AL274" s="141"/>
    </row>
    <row r="275" spans="24:38" ht="15.6" customHeight="1" x14ac:dyDescent="0.3">
      <c r="X275" s="15"/>
      <c r="AB275" s="141"/>
      <c r="AC275" s="141"/>
      <c r="AD275" s="141"/>
      <c r="AE275" s="141"/>
      <c r="AF275" s="141"/>
      <c r="AG275" s="141"/>
      <c r="AH275" s="141"/>
      <c r="AI275" s="141"/>
      <c r="AJ275" s="141"/>
      <c r="AK275" s="141"/>
      <c r="AL275" s="141"/>
    </row>
    <row r="276" spans="24:38" ht="15.6" customHeight="1" x14ac:dyDescent="0.3">
      <c r="X276" s="15"/>
      <c r="AB276" s="141"/>
      <c r="AC276" s="141"/>
      <c r="AD276" s="141"/>
      <c r="AE276" s="141"/>
      <c r="AF276" s="141"/>
      <c r="AG276" s="141"/>
      <c r="AH276" s="141"/>
      <c r="AI276" s="141"/>
      <c r="AJ276" s="141"/>
      <c r="AK276" s="141"/>
      <c r="AL276" s="141"/>
    </row>
    <row r="277" spans="24:38" ht="15.6" customHeight="1" x14ac:dyDescent="0.3">
      <c r="X277" s="15"/>
      <c r="AB277" s="141"/>
      <c r="AC277" s="141"/>
      <c r="AD277" s="141"/>
      <c r="AE277" s="141"/>
      <c r="AF277" s="141"/>
      <c r="AG277" s="141"/>
      <c r="AH277" s="141"/>
      <c r="AI277" s="141"/>
      <c r="AJ277" s="141"/>
      <c r="AK277" s="141"/>
      <c r="AL277" s="141"/>
    </row>
    <row r="278" spans="24:38" ht="15.6" customHeight="1" x14ac:dyDescent="0.3">
      <c r="X278" s="15"/>
      <c r="AB278" s="141"/>
      <c r="AC278" s="141"/>
      <c r="AD278" s="141"/>
      <c r="AE278" s="141"/>
      <c r="AF278" s="141"/>
      <c r="AG278" s="141"/>
      <c r="AH278" s="141"/>
      <c r="AI278" s="141"/>
      <c r="AJ278" s="141"/>
      <c r="AK278" s="141"/>
      <c r="AL278" s="141"/>
    </row>
    <row r="279" spans="24:38" ht="15.6" customHeight="1" x14ac:dyDescent="0.3">
      <c r="X279" s="15"/>
      <c r="AB279" s="141"/>
      <c r="AC279" s="141"/>
      <c r="AD279" s="141"/>
      <c r="AE279" s="141"/>
      <c r="AF279" s="141"/>
      <c r="AG279" s="141"/>
      <c r="AH279" s="141"/>
      <c r="AI279" s="141"/>
      <c r="AJ279" s="141"/>
      <c r="AK279" s="141"/>
      <c r="AL279" s="141"/>
    </row>
    <row r="280" spans="24:38" ht="15.6" customHeight="1" x14ac:dyDescent="0.3">
      <c r="X280" s="15"/>
      <c r="AB280" s="141"/>
      <c r="AC280" s="141"/>
      <c r="AD280" s="141"/>
      <c r="AE280" s="141"/>
      <c r="AF280" s="141"/>
      <c r="AG280" s="141"/>
      <c r="AH280" s="141"/>
      <c r="AI280" s="141"/>
      <c r="AJ280" s="141"/>
      <c r="AK280" s="141"/>
      <c r="AL280" s="141"/>
    </row>
    <row r="281" spans="24:38" ht="15.6" customHeight="1" x14ac:dyDescent="0.3">
      <c r="X281" s="15"/>
      <c r="AB281" s="141"/>
      <c r="AC281" s="141"/>
      <c r="AD281" s="141"/>
      <c r="AE281" s="141"/>
      <c r="AF281" s="141"/>
      <c r="AG281" s="141"/>
      <c r="AH281" s="141"/>
      <c r="AI281" s="141"/>
      <c r="AJ281" s="141"/>
      <c r="AK281" s="141"/>
      <c r="AL281" s="141"/>
    </row>
    <row r="282" spans="24:38" ht="15.6" customHeight="1" x14ac:dyDescent="0.3">
      <c r="X282" s="15"/>
      <c r="AB282" s="141"/>
      <c r="AC282" s="141"/>
      <c r="AD282" s="141"/>
      <c r="AE282" s="141"/>
      <c r="AF282" s="141"/>
      <c r="AG282" s="141"/>
      <c r="AH282" s="141"/>
      <c r="AI282" s="141"/>
      <c r="AJ282" s="141"/>
      <c r="AK282" s="141"/>
      <c r="AL282" s="141"/>
    </row>
    <row r="283" spans="24:38" ht="15.6" customHeight="1" x14ac:dyDescent="0.3">
      <c r="X283" s="15"/>
      <c r="AB283" s="141"/>
      <c r="AC283" s="141"/>
      <c r="AD283" s="141"/>
      <c r="AE283" s="141"/>
      <c r="AF283" s="141"/>
      <c r="AG283" s="141"/>
      <c r="AH283" s="141"/>
      <c r="AI283" s="141"/>
      <c r="AJ283" s="141"/>
      <c r="AK283" s="141"/>
      <c r="AL283" s="141"/>
    </row>
    <row r="284" spans="24:38" ht="15.6" customHeight="1" x14ac:dyDescent="0.3">
      <c r="X284" s="15"/>
      <c r="AB284" s="141"/>
      <c r="AC284" s="141"/>
      <c r="AD284" s="141"/>
      <c r="AE284" s="141"/>
      <c r="AF284" s="141"/>
      <c r="AG284" s="141"/>
      <c r="AH284" s="141"/>
      <c r="AI284" s="141"/>
      <c r="AJ284" s="141"/>
      <c r="AK284" s="141"/>
      <c r="AL284" s="141"/>
    </row>
    <row r="285" spans="24:38" ht="15.6" customHeight="1" x14ac:dyDescent="0.3">
      <c r="X285" s="15"/>
      <c r="AB285" s="141"/>
      <c r="AC285" s="141"/>
      <c r="AD285" s="141"/>
      <c r="AE285" s="141"/>
      <c r="AF285" s="141"/>
      <c r="AG285" s="141"/>
      <c r="AH285" s="141"/>
      <c r="AI285" s="141"/>
      <c r="AJ285" s="141"/>
      <c r="AK285" s="141"/>
      <c r="AL285" s="141"/>
    </row>
    <row r="286" spans="24:38" ht="15.6" customHeight="1" x14ac:dyDescent="0.3">
      <c r="X286" s="15"/>
      <c r="AB286" s="141"/>
      <c r="AC286" s="141"/>
      <c r="AD286" s="141"/>
      <c r="AE286" s="141"/>
      <c r="AF286" s="141"/>
      <c r="AG286" s="141"/>
      <c r="AH286" s="141"/>
      <c r="AI286" s="141"/>
      <c r="AJ286" s="141"/>
      <c r="AK286" s="141"/>
      <c r="AL286" s="141"/>
    </row>
    <row r="287" spans="24:38" ht="15.6" customHeight="1" x14ac:dyDescent="0.3">
      <c r="X287" s="15"/>
      <c r="AB287" s="141"/>
      <c r="AC287" s="141"/>
      <c r="AD287" s="141"/>
      <c r="AE287" s="141"/>
      <c r="AF287" s="141"/>
      <c r="AG287" s="141"/>
      <c r="AH287" s="141"/>
      <c r="AI287" s="141"/>
      <c r="AJ287" s="141"/>
      <c r="AK287" s="141"/>
      <c r="AL287" s="141"/>
    </row>
    <row r="288" spans="24:38" ht="15.6" customHeight="1" x14ac:dyDescent="0.3">
      <c r="X288" s="15"/>
      <c r="AB288" s="141"/>
      <c r="AC288" s="141"/>
      <c r="AD288" s="141"/>
      <c r="AE288" s="141"/>
      <c r="AF288" s="141"/>
      <c r="AG288" s="141"/>
      <c r="AH288" s="141"/>
      <c r="AI288" s="141"/>
      <c r="AJ288" s="141"/>
      <c r="AK288" s="141"/>
      <c r="AL288" s="141"/>
    </row>
    <row r="289" spans="24:38" ht="15.6" customHeight="1" x14ac:dyDescent="0.3">
      <c r="X289" s="15"/>
      <c r="AB289" s="141"/>
      <c r="AC289" s="141"/>
      <c r="AD289" s="141"/>
      <c r="AE289" s="141"/>
      <c r="AF289" s="141"/>
      <c r="AG289" s="141"/>
      <c r="AH289" s="141"/>
      <c r="AI289" s="141"/>
      <c r="AJ289" s="141"/>
      <c r="AK289" s="141"/>
      <c r="AL289" s="141"/>
    </row>
    <row r="290" spans="24:38" ht="15.6" customHeight="1" x14ac:dyDescent="0.3">
      <c r="X290" s="15"/>
      <c r="AB290" s="141"/>
      <c r="AC290" s="141"/>
      <c r="AD290" s="141"/>
      <c r="AE290" s="141"/>
      <c r="AF290" s="141"/>
      <c r="AG290" s="141"/>
      <c r="AH290" s="141"/>
      <c r="AI290" s="141"/>
      <c r="AJ290" s="141"/>
      <c r="AK290" s="141"/>
      <c r="AL290" s="141"/>
    </row>
    <row r="291" spans="24:38" ht="15.6" customHeight="1" x14ac:dyDescent="0.3">
      <c r="X291" s="15"/>
      <c r="AB291" s="141"/>
      <c r="AC291" s="141"/>
      <c r="AD291" s="141"/>
      <c r="AE291" s="141"/>
      <c r="AF291" s="141"/>
      <c r="AG291" s="141"/>
      <c r="AH291" s="141"/>
      <c r="AI291" s="141"/>
      <c r="AJ291" s="141"/>
      <c r="AK291" s="141"/>
      <c r="AL291" s="141"/>
    </row>
    <row r="292" spans="24:38" ht="15.6" customHeight="1" x14ac:dyDescent="0.3">
      <c r="X292" s="15"/>
      <c r="AB292" s="141"/>
      <c r="AC292" s="141"/>
      <c r="AD292" s="141"/>
      <c r="AE292" s="141"/>
      <c r="AF292" s="141"/>
      <c r="AG292" s="141"/>
      <c r="AH292" s="141"/>
      <c r="AI292" s="141"/>
      <c r="AJ292" s="141"/>
      <c r="AK292" s="141"/>
      <c r="AL292" s="141"/>
    </row>
    <row r="293" spans="24:38" ht="15.6" customHeight="1" x14ac:dyDescent="0.3">
      <c r="X293" s="15"/>
      <c r="AB293" s="141"/>
      <c r="AC293" s="141"/>
      <c r="AD293" s="141"/>
      <c r="AE293" s="141"/>
      <c r="AF293" s="141"/>
      <c r="AG293" s="141"/>
      <c r="AH293" s="141"/>
      <c r="AI293" s="141"/>
      <c r="AJ293" s="141"/>
      <c r="AK293" s="141"/>
      <c r="AL293" s="141"/>
    </row>
    <row r="294" spans="24:38" ht="15.6" customHeight="1" x14ac:dyDescent="0.3">
      <c r="X294" s="15"/>
      <c r="AB294" s="141"/>
      <c r="AC294" s="141"/>
      <c r="AD294" s="141"/>
      <c r="AE294" s="141"/>
      <c r="AF294" s="141"/>
      <c r="AG294" s="141"/>
      <c r="AH294" s="141"/>
      <c r="AI294" s="141"/>
      <c r="AJ294" s="141"/>
      <c r="AK294" s="141"/>
      <c r="AL294" s="141"/>
    </row>
    <row r="295" spans="24:38" ht="15.6" customHeight="1" x14ac:dyDescent="0.3">
      <c r="X295" s="15"/>
      <c r="AB295" s="141"/>
      <c r="AC295" s="141"/>
      <c r="AD295" s="141"/>
      <c r="AE295" s="141"/>
      <c r="AF295" s="141"/>
      <c r="AG295" s="141"/>
      <c r="AH295" s="141"/>
      <c r="AI295" s="141"/>
      <c r="AJ295" s="141"/>
      <c r="AK295" s="141"/>
      <c r="AL295" s="141"/>
    </row>
    <row r="296" spans="24:38" ht="15.6" customHeight="1" x14ac:dyDescent="0.3">
      <c r="X296" s="15"/>
      <c r="AB296" s="141"/>
      <c r="AC296" s="141"/>
      <c r="AD296" s="141"/>
      <c r="AE296" s="141"/>
      <c r="AF296" s="141"/>
      <c r="AG296" s="141"/>
      <c r="AH296" s="141"/>
      <c r="AI296" s="141"/>
      <c r="AJ296" s="141"/>
      <c r="AK296" s="141"/>
      <c r="AL296" s="141"/>
    </row>
    <row r="297" spans="24:38" ht="15.6" customHeight="1" x14ac:dyDescent="0.3">
      <c r="X297" s="15"/>
      <c r="AB297" s="141"/>
      <c r="AC297" s="141"/>
      <c r="AD297" s="141"/>
      <c r="AE297" s="141"/>
      <c r="AF297" s="141"/>
      <c r="AG297" s="141"/>
      <c r="AH297" s="141"/>
      <c r="AI297" s="141"/>
      <c r="AJ297" s="141"/>
      <c r="AK297" s="141"/>
      <c r="AL297" s="141"/>
    </row>
    <row r="298" spans="24:38" ht="15.6" customHeight="1" x14ac:dyDescent="0.3">
      <c r="X298" s="15"/>
      <c r="AB298" s="141"/>
      <c r="AC298" s="141"/>
      <c r="AD298" s="141"/>
      <c r="AE298" s="141"/>
      <c r="AF298" s="141"/>
      <c r="AG298" s="141"/>
      <c r="AH298" s="141"/>
      <c r="AI298" s="141"/>
      <c r="AJ298" s="141"/>
      <c r="AK298" s="141"/>
      <c r="AL298" s="141"/>
    </row>
    <row r="299" spans="24:38" ht="15.6" customHeight="1" x14ac:dyDescent="0.3">
      <c r="X299" s="15"/>
      <c r="AB299" s="141"/>
      <c r="AC299" s="141"/>
      <c r="AD299" s="141"/>
      <c r="AE299" s="141"/>
      <c r="AF299" s="141"/>
      <c r="AG299" s="141"/>
      <c r="AH299" s="141"/>
      <c r="AI299" s="141"/>
      <c r="AJ299" s="141"/>
      <c r="AK299" s="141"/>
      <c r="AL299" s="141"/>
    </row>
    <row r="300" spans="24:38" ht="15.6" customHeight="1" x14ac:dyDescent="0.3">
      <c r="X300" s="15"/>
      <c r="AB300" s="141"/>
      <c r="AC300" s="141"/>
      <c r="AD300" s="141"/>
      <c r="AE300" s="141"/>
      <c r="AF300" s="141"/>
      <c r="AG300" s="141"/>
      <c r="AH300" s="141"/>
      <c r="AI300" s="141"/>
      <c r="AJ300" s="141"/>
      <c r="AK300" s="141"/>
      <c r="AL300" s="141"/>
    </row>
    <row r="301" spans="24:38" ht="15.6" customHeight="1" x14ac:dyDescent="0.3">
      <c r="X301" s="15"/>
      <c r="AB301" s="141"/>
      <c r="AC301" s="141"/>
      <c r="AD301" s="141"/>
      <c r="AE301" s="141"/>
      <c r="AF301" s="141"/>
      <c r="AG301" s="141"/>
      <c r="AH301" s="141"/>
      <c r="AI301" s="141"/>
      <c r="AJ301" s="141"/>
      <c r="AK301" s="141"/>
      <c r="AL301" s="141"/>
    </row>
    <row r="302" spans="24:38" ht="15.6" customHeight="1" x14ac:dyDescent="0.3">
      <c r="X302" s="15"/>
      <c r="AB302" s="141"/>
      <c r="AC302" s="141"/>
      <c r="AD302" s="141"/>
      <c r="AE302" s="141"/>
      <c r="AF302" s="141"/>
      <c r="AG302" s="141"/>
      <c r="AH302" s="141"/>
      <c r="AI302" s="141"/>
      <c r="AJ302" s="141"/>
      <c r="AK302" s="141"/>
      <c r="AL302" s="141"/>
    </row>
    <row r="303" spans="24:38" ht="15.6" customHeight="1" x14ac:dyDescent="0.3">
      <c r="X303" s="15"/>
      <c r="AB303" s="141"/>
      <c r="AC303" s="141"/>
      <c r="AD303" s="141"/>
      <c r="AE303" s="141"/>
      <c r="AF303" s="141"/>
      <c r="AG303" s="141"/>
      <c r="AH303" s="141"/>
      <c r="AI303" s="141"/>
      <c r="AJ303" s="141"/>
      <c r="AK303" s="141"/>
      <c r="AL303" s="141"/>
    </row>
    <row r="304" spans="24:38" ht="15.6" customHeight="1" x14ac:dyDescent="0.3">
      <c r="X304" s="15"/>
      <c r="AB304" s="141"/>
      <c r="AC304" s="141"/>
      <c r="AD304" s="141"/>
      <c r="AE304" s="141"/>
      <c r="AF304" s="141"/>
      <c r="AG304" s="141"/>
      <c r="AH304" s="141"/>
      <c r="AI304" s="141"/>
      <c r="AJ304" s="141"/>
      <c r="AK304" s="141"/>
      <c r="AL304" s="141"/>
    </row>
    <row r="305" spans="24:38" ht="15.6" customHeight="1" x14ac:dyDescent="0.3">
      <c r="X305" s="15"/>
      <c r="AB305" s="141"/>
      <c r="AC305" s="141"/>
      <c r="AD305" s="141"/>
      <c r="AE305" s="141"/>
      <c r="AF305" s="141"/>
      <c r="AG305" s="141"/>
      <c r="AH305" s="141"/>
      <c r="AI305" s="141"/>
      <c r="AJ305" s="141"/>
      <c r="AK305" s="141"/>
      <c r="AL305" s="141"/>
    </row>
    <row r="306" spans="24:38" ht="15.6" customHeight="1" x14ac:dyDescent="0.3">
      <c r="X306" s="15"/>
      <c r="AB306" s="141"/>
      <c r="AC306" s="141"/>
      <c r="AD306" s="141"/>
      <c r="AE306" s="141"/>
      <c r="AF306" s="141"/>
      <c r="AG306" s="141"/>
      <c r="AH306" s="141"/>
      <c r="AI306" s="141"/>
      <c r="AJ306" s="141"/>
      <c r="AK306" s="141"/>
      <c r="AL306" s="141"/>
    </row>
    <row r="307" spans="24:38" ht="15.6" customHeight="1" x14ac:dyDescent="0.3">
      <c r="X307" s="15"/>
      <c r="AB307" s="141"/>
      <c r="AC307" s="141"/>
      <c r="AD307" s="141"/>
      <c r="AE307" s="141"/>
      <c r="AF307" s="141"/>
      <c r="AG307" s="141"/>
      <c r="AH307" s="141"/>
      <c r="AI307" s="141"/>
      <c r="AJ307" s="141"/>
      <c r="AK307" s="141"/>
      <c r="AL307" s="141"/>
    </row>
    <row r="308" spans="24:38" ht="15.6" customHeight="1" x14ac:dyDescent="0.3">
      <c r="X308" s="15"/>
      <c r="AB308" s="141"/>
      <c r="AC308" s="141"/>
      <c r="AD308" s="141"/>
      <c r="AE308" s="141"/>
      <c r="AF308" s="141"/>
      <c r="AG308" s="141"/>
      <c r="AH308" s="141"/>
      <c r="AI308" s="141"/>
      <c r="AJ308" s="141"/>
      <c r="AK308" s="141"/>
      <c r="AL308" s="141"/>
    </row>
    <row r="309" spans="24:38" ht="15.6" customHeight="1" x14ac:dyDescent="0.3">
      <c r="X309" s="15"/>
      <c r="AB309" s="141"/>
      <c r="AC309" s="141"/>
      <c r="AD309" s="141"/>
      <c r="AE309" s="141"/>
      <c r="AF309" s="141"/>
      <c r="AG309" s="141"/>
      <c r="AH309" s="141"/>
      <c r="AI309" s="141"/>
      <c r="AJ309" s="141"/>
      <c r="AK309" s="141"/>
      <c r="AL309" s="141"/>
    </row>
    <row r="310" spans="24:38" ht="15.6" customHeight="1" x14ac:dyDescent="0.3">
      <c r="X310" s="15"/>
      <c r="AB310" s="141"/>
      <c r="AC310" s="141"/>
      <c r="AD310" s="141"/>
      <c r="AE310" s="141"/>
      <c r="AF310" s="141"/>
      <c r="AG310" s="141"/>
      <c r="AH310" s="141"/>
      <c r="AI310" s="141"/>
      <c r="AJ310" s="141"/>
      <c r="AK310" s="141"/>
      <c r="AL310" s="141"/>
    </row>
    <row r="311" spans="24:38" ht="15.6" customHeight="1" x14ac:dyDescent="0.3">
      <c r="X311" s="15"/>
      <c r="AB311" s="141"/>
      <c r="AC311" s="141"/>
      <c r="AD311" s="141"/>
      <c r="AE311" s="141"/>
      <c r="AF311" s="141"/>
      <c r="AG311" s="141"/>
      <c r="AH311" s="141"/>
      <c r="AI311" s="141"/>
      <c r="AJ311" s="141"/>
      <c r="AK311" s="141"/>
      <c r="AL311" s="141"/>
    </row>
    <row r="312" spans="24:38" ht="15.6" customHeight="1" x14ac:dyDescent="0.3">
      <c r="X312" s="15"/>
      <c r="AB312" s="141"/>
      <c r="AC312" s="141"/>
      <c r="AD312" s="141"/>
      <c r="AE312" s="141"/>
      <c r="AF312" s="141"/>
      <c r="AG312" s="141"/>
      <c r="AH312" s="141"/>
      <c r="AI312" s="141"/>
      <c r="AJ312" s="141"/>
      <c r="AK312" s="141"/>
      <c r="AL312" s="141"/>
    </row>
    <row r="313" spans="24:38" ht="15.6" customHeight="1" x14ac:dyDescent="0.3">
      <c r="X313" s="15"/>
      <c r="AB313" s="141"/>
      <c r="AC313" s="141"/>
      <c r="AD313" s="141"/>
      <c r="AE313" s="141"/>
      <c r="AF313" s="141"/>
      <c r="AG313" s="141"/>
      <c r="AH313" s="141"/>
      <c r="AI313" s="141"/>
      <c r="AJ313" s="141"/>
      <c r="AK313" s="141"/>
      <c r="AL313" s="141"/>
    </row>
    <row r="314" spans="24:38" ht="15.6" customHeight="1" x14ac:dyDescent="0.3">
      <c r="X314" s="15"/>
      <c r="AB314" s="141"/>
      <c r="AC314" s="141"/>
      <c r="AD314" s="141"/>
      <c r="AE314" s="141"/>
      <c r="AF314" s="141"/>
      <c r="AG314" s="141"/>
      <c r="AH314" s="141"/>
      <c r="AI314" s="141"/>
      <c r="AJ314" s="141"/>
      <c r="AK314" s="141"/>
      <c r="AL314" s="141"/>
    </row>
    <row r="315" spans="24:38" ht="15.6" customHeight="1" x14ac:dyDescent="0.3">
      <c r="X315" s="15"/>
      <c r="AB315" s="141"/>
      <c r="AC315" s="141"/>
      <c r="AD315" s="141"/>
      <c r="AE315" s="141"/>
      <c r="AF315" s="141"/>
      <c r="AG315" s="141"/>
      <c r="AH315" s="141"/>
      <c r="AI315" s="141"/>
      <c r="AJ315" s="141"/>
      <c r="AK315" s="141"/>
      <c r="AL315" s="141"/>
    </row>
    <row r="316" spans="24:38" ht="15.6" customHeight="1" x14ac:dyDescent="0.3">
      <c r="X316" s="15"/>
      <c r="AB316" s="141"/>
      <c r="AC316" s="141"/>
      <c r="AD316" s="141"/>
      <c r="AE316" s="141"/>
      <c r="AF316" s="141"/>
      <c r="AG316" s="141"/>
      <c r="AH316" s="141"/>
      <c r="AI316" s="141"/>
      <c r="AJ316" s="141"/>
      <c r="AK316" s="141"/>
      <c r="AL316" s="141"/>
    </row>
    <row r="317" spans="24:38" ht="15.6" customHeight="1" x14ac:dyDescent="0.3">
      <c r="X317" s="15"/>
      <c r="AB317" s="141"/>
      <c r="AC317" s="141"/>
      <c r="AD317" s="141"/>
      <c r="AE317" s="141"/>
      <c r="AF317" s="141"/>
      <c r="AG317" s="141"/>
      <c r="AH317" s="141"/>
      <c r="AI317" s="141"/>
      <c r="AJ317" s="141"/>
      <c r="AK317" s="141"/>
      <c r="AL317" s="141"/>
    </row>
    <row r="318" spans="24:38" ht="15.6" customHeight="1" x14ac:dyDescent="0.3">
      <c r="X318" s="15"/>
      <c r="AB318" s="141"/>
      <c r="AC318" s="141"/>
      <c r="AD318" s="141"/>
      <c r="AE318" s="141"/>
      <c r="AF318" s="141"/>
      <c r="AG318" s="141"/>
      <c r="AH318" s="141"/>
      <c r="AI318" s="141"/>
      <c r="AJ318" s="141"/>
      <c r="AK318" s="141"/>
      <c r="AL318" s="141"/>
    </row>
    <row r="319" spans="24:38" ht="15.6" customHeight="1" x14ac:dyDescent="0.3">
      <c r="X319" s="15"/>
      <c r="AB319" s="141"/>
      <c r="AC319" s="141"/>
      <c r="AD319" s="141"/>
      <c r="AE319" s="141"/>
      <c r="AF319" s="141"/>
      <c r="AG319" s="141"/>
      <c r="AH319" s="141"/>
      <c r="AI319" s="141"/>
      <c r="AJ319" s="141"/>
      <c r="AK319" s="141"/>
      <c r="AL319" s="141"/>
    </row>
    <row r="320" spans="24:38" ht="15.6" customHeight="1" x14ac:dyDescent="0.3">
      <c r="X320" s="15"/>
      <c r="AB320" s="141"/>
      <c r="AC320" s="141"/>
      <c r="AD320" s="141"/>
      <c r="AE320" s="141"/>
      <c r="AF320" s="141"/>
      <c r="AG320" s="141"/>
      <c r="AH320" s="141"/>
      <c r="AI320" s="141"/>
      <c r="AJ320" s="141"/>
      <c r="AK320" s="141"/>
      <c r="AL320" s="141"/>
    </row>
    <row r="321" spans="24:38" ht="15.6" customHeight="1" x14ac:dyDescent="0.3">
      <c r="X321" s="15"/>
      <c r="AB321" s="141"/>
      <c r="AC321" s="141"/>
      <c r="AD321" s="141"/>
      <c r="AE321" s="141"/>
      <c r="AF321" s="141"/>
      <c r="AG321" s="141"/>
      <c r="AH321" s="141"/>
      <c r="AI321" s="141"/>
      <c r="AJ321" s="141"/>
      <c r="AK321" s="141"/>
      <c r="AL321" s="141"/>
    </row>
    <row r="322" spans="24:38" ht="15.6" customHeight="1" x14ac:dyDescent="0.3">
      <c r="X322" s="15"/>
      <c r="AB322" s="141"/>
      <c r="AC322" s="141"/>
      <c r="AD322" s="141"/>
      <c r="AE322" s="141"/>
      <c r="AF322" s="141"/>
      <c r="AG322" s="141"/>
      <c r="AH322" s="141"/>
      <c r="AI322" s="141"/>
      <c r="AJ322" s="141"/>
      <c r="AK322" s="141"/>
      <c r="AL322" s="141"/>
    </row>
    <row r="323" spans="24:38" ht="15.6" customHeight="1" x14ac:dyDescent="0.3">
      <c r="X323" s="15"/>
      <c r="AB323" s="141"/>
      <c r="AC323" s="141"/>
      <c r="AD323" s="141"/>
      <c r="AE323" s="141"/>
      <c r="AF323" s="141"/>
      <c r="AG323" s="141"/>
      <c r="AH323" s="141"/>
      <c r="AI323" s="141"/>
      <c r="AJ323" s="141"/>
      <c r="AK323" s="141"/>
      <c r="AL323" s="141"/>
    </row>
    <row r="324" spans="24:38" ht="15.6" customHeight="1" x14ac:dyDescent="0.3">
      <c r="X324" s="15"/>
      <c r="AB324" s="141"/>
      <c r="AC324" s="141"/>
      <c r="AD324" s="141"/>
      <c r="AE324" s="141"/>
      <c r="AF324" s="141"/>
      <c r="AG324" s="141"/>
      <c r="AH324" s="141"/>
      <c r="AI324" s="141"/>
      <c r="AJ324" s="141"/>
      <c r="AK324" s="141"/>
      <c r="AL324" s="141"/>
    </row>
    <row r="325" spans="24:38" ht="15.6" customHeight="1" x14ac:dyDescent="0.3">
      <c r="X325" s="15"/>
      <c r="AB325" s="141"/>
      <c r="AC325" s="141"/>
      <c r="AD325" s="141"/>
      <c r="AE325" s="141"/>
      <c r="AF325" s="141"/>
      <c r="AG325" s="141"/>
      <c r="AH325" s="141"/>
      <c r="AI325" s="141"/>
      <c r="AJ325" s="141"/>
      <c r="AK325" s="141"/>
      <c r="AL325" s="141"/>
    </row>
    <row r="326" spans="24:38" ht="15.6" customHeight="1" x14ac:dyDescent="0.3">
      <c r="X326" s="15"/>
      <c r="AB326" s="141"/>
      <c r="AC326" s="141"/>
      <c r="AD326" s="141"/>
      <c r="AE326" s="141"/>
      <c r="AF326" s="141"/>
      <c r="AG326" s="141"/>
      <c r="AH326" s="141"/>
      <c r="AI326" s="141"/>
      <c r="AJ326" s="141"/>
      <c r="AK326" s="141"/>
      <c r="AL326" s="141"/>
    </row>
    <row r="327" spans="24:38" ht="15.6" customHeight="1" x14ac:dyDescent="0.3">
      <c r="X327" s="15"/>
      <c r="AB327" s="141"/>
      <c r="AC327" s="141"/>
      <c r="AD327" s="141"/>
      <c r="AE327" s="141"/>
      <c r="AF327" s="141"/>
      <c r="AG327" s="141"/>
      <c r="AH327" s="141"/>
      <c r="AI327" s="141"/>
      <c r="AJ327" s="141"/>
      <c r="AK327" s="141"/>
      <c r="AL327" s="141"/>
    </row>
    <row r="328" spans="24:38" ht="15.6" customHeight="1" x14ac:dyDescent="0.3">
      <c r="X328" s="15"/>
      <c r="AB328" s="141"/>
      <c r="AC328" s="141"/>
      <c r="AD328" s="141"/>
      <c r="AE328" s="141"/>
      <c r="AF328" s="141"/>
      <c r="AG328" s="141"/>
      <c r="AH328" s="141"/>
      <c r="AI328" s="141"/>
      <c r="AJ328" s="141"/>
      <c r="AK328" s="141"/>
      <c r="AL328" s="141"/>
    </row>
    <row r="329" spans="24:38" ht="15.6" customHeight="1" x14ac:dyDescent="0.3">
      <c r="X329" s="15"/>
      <c r="AB329" s="141"/>
      <c r="AC329" s="141"/>
      <c r="AD329" s="141"/>
      <c r="AE329" s="141"/>
      <c r="AF329" s="141"/>
      <c r="AG329" s="141"/>
      <c r="AH329" s="141"/>
      <c r="AI329" s="141"/>
      <c r="AJ329" s="141"/>
      <c r="AK329" s="141"/>
      <c r="AL329" s="141"/>
    </row>
    <row r="330" spans="24:38" ht="15.6" customHeight="1" x14ac:dyDescent="0.3">
      <c r="X330" s="15"/>
      <c r="AB330" s="141"/>
      <c r="AC330" s="141"/>
      <c r="AD330" s="141"/>
      <c r="AE330" s="141"/>
      <c r="AF330" s="141"/>
      <c r="AG330" s="141"/>
      <c r="AH330" s="141"/>
      <c r="AI330" s="141"/>
      <c r="AJ330" s="141"/>
      <c r="AK330" s="141"/>
      <c r="AL330" s="141"/>
    </row>
    <row r="331" spans="24:38" ht="15.6" customHeight="1" x14ac:dyDescent="0.3">
      <c r="X331" s="15"/>
      <c r="AB331" s="141"/>
      <c r="AC331" s="141"/>
      <c r="AD331" s="141"/>
      <c r="AE331" s="141"/>
      <c r="AF331" s="141"/>
      <c r="AG331" s="141"/>
      <c r="AH331" s="141"/>
      <c r="AI331" s="141"/>
      <c r="AJ331" s="141"/>
      <c r="AK331" s="141"/>
      <c r="AL331" s="141"/>
    </row>
    <row r="332" spans="24:38" ht="15.6" customHeight="1" x14ac:dyDescent="0.3">
      <c r="X332" s="15"/>
      <c r="AB332" s="141"/>
      <c r="AC332" s="141"/>
      <c r="AD332" s="141"/>
      <c r="AE332" s="141"/>
      <c r="AF332" s="141"/>
      <c r="AG332" s="141"/>
      <c r="AH332" s="141"/>
      <c r="AI332" s="141"/>
      <c r="AJ332" s="141"/>
      <c r="AK332" s="141"/>
      <c r="AL332" s="141"/>
    </row>
    <row r="333" spans="24:38" ht="15.6" customHeight="1" x14ac:dyDescent="0.3">
      <c r="X333" s="15"/>
      <c r="AB333" s="141"/>
      <c r="AC333" s="141"/>
      <c r="AD333" s="141"/>
      <c r="AE333" s="141"/>
      <c r="AF333" s="141"/>
      <c r="AG333" s="141"/>
      <c r="AH333" s="141"/>
      <c r="AI333" s="141"/>
      <c r="AJ333" s="141"/>
      <c r="AK333" s="141"/>
      <c r="AL333" s="141"/>
    </row>
    <row r="334" spans="24:38" ht="15.6" customHeight="1" x14ac:dyDescent="0.3">
      <c r="X334" s="15"/>
      <c r="AB334" s="141"/>
      <c r="AC334" s="141"/>
      <c r="AD334" s="141"/>
      <c r="AE334" s="141"/>
      <c r="AF334" s="141"/>
      <c r="AG334" s="141"/>
      <c r="AH334" s="141"/>
      <c r="AI334" s="141"/>
      <c r="AJ334" s="141"/>
      <c r="AK334" s="141"/>
      <c r="AL334" s="141"/>
    </row>
    <row r="335" spans="24:38" ht="15.6" customHeight="1" x14ac:dyDescent="0.3">
      <c r="X335" s="15"/>
      <c r="AB335" s="141"/>
      <c r="AC335" s="141"/>
      <c r="AD335" s="141"/>
      <c r="AE335" s="141"/>
      <c r="AF335" s="141"/>
      <c r="AG335" s="141"/>
      <c r="AH335" s="141"/>
      <c r="AI335" s="141"/>
      <c r="AJ335" s="141"/>
      <c r="AK335" s="141"/>
      <c r="AL335" s="141"/>
    </row>
    <row r="336" spans="24:38" ht="15.6" customHeight="1" x14ac:dyDescent="0.3">
      <c r="X336" s="15"/>
      <c r="AB336" s="141"/>
      <c r="AC336" s="141"/>
      <c r="AD336" s="141"/>
      <c r="AE336" s="141"/>
      <c r="AF336" s="141"/>
      <c r="AG336" s="141"/>
      <c r="AH336" s="141"/>
      <c r="AI336" s="141"/>
      <c r="AJ336" s="141"/>
      <c r="AK336" s="141"/>
      <c r="AL336" s="141"/>
    </row>
    <row r="337" spans="24:38" ht="15.6" customHeight="1" x14ac:dyDescent="0.3">
      <c r="X337" s="15"/>
      <c r="AB337" s="141"/>
      <c r="AC337" s="141"/>
      <c r="AD337" s="141"/>
      <c r="AE337" s="141"/>
      <c r="AF337" s="141"/>
      <c r="AG337" s="141"/>
      <c r="AH337" s="141"/>
      <c r="AI337" s="141"/>
      <c r="AJ337" s="141"/>
      <c r="AK337" s="141"/>
      <c r="AL337" s="141"/>
    </row>
    <row r="338" spans="24:38" ht="15.6" customHeight="1" x14ac:dyDescent="0.3">
      <c r="X338" s="15"/>
      <c r="AB338" s="141"/>
      <c r="AC338" s="141"/>
      <c r="AD338" s="141"/>
      <c r="AE338" s="141"/>
      <c r="AF338" s="141"/>
      <c r="AG338" s="141"/>
      <c r="AH338" s="141"/>
      <c r="AI338" s="141"/>
      <c r="AJ338" s="141"/>
      <c r="AK338" s="141"/>
      <c r="AL338" s="141"/>
    </row>
    <row r="339" spans="24:38" ht="15.6" customHeight="1" x14ac:dyDescent="0.3">
      <c r="X339" s="15"/>
      <c r="AB339" s="141"/>
      <c r="AC339" s="141"/>
      <c r="AD339" s="141"/>
      <c r="AE339" s="141"/>
      <c r="AF339" s="141"/>
      <c r="AG339" s="141"/>
      <c r="AH339" s="141"/>
      <c r="AI339" s="141"/>
      <c r="AJ339" s="141"/>
      <c r="AK339" s="141"/>
      <c r="AL339" s="141"/>
    </row>
    <row r="340" spans="24:38" ht="15.6" customHeight="1" x14ac:dyDescent="0.3">
      <c r="X340" s="15"/>
      <c r="AB340" s="141"/>
      <c r="AC340" s="141"/>
      <c r="AD340" s="141"/>
      <c r="AE340" s="141"/>
      <c r="AF340" s="141"/>
      <c r="AG340" s="141"/>
      <c r="AH340" s="141"/>
      <c r="AI340" s="141"/>
      <c r="AJ340" s="141"/>
      <c r="AK340" s="141"/>
      <c r="AL340" s="141"/>
    </row>
    <row r="341" spans="24:38" ht="15.6" customHeight="1" x14ac:dyDescent="0.3">
      <c r="X341" s="15"/>
      <c r="AB341" s="141"/>
      <c r="AC341" s="141"/>
      <c r="AD341" s="141"/>
      <c r="AE341" s="141"/>
      <c r="AF341" s="141"/>
      <c r="AG341" s="141"/>
      <c r="AH341" s="141"/>
      <c r="AI341" s="141"/>
      <c r="AJ341" s="141"/>
      <c r="AK341" s="141"/>
      <c r="AL341" s="141"/>
    </row>
    <row r="342" spans="24:38" ht="15.6" customHeight="1" x14ac:dyDescent="0.3">
      <c r="X342" s="15"/>
      <c r="AB342" s="141"/>
      <c r="AC342" s="141"/>
      <c r="AD342" s="141"/>
      <c r="AE342" s="141"/>
      <c r="AF342" s="141"/>
      <c r="AG342" s="141"/>
      <c r="AH342" s="141"/>
      <c r="AI342" s="141"/>
      <c r="AJ342" s="141"/>
      <c r="AK342" s="141"/>
      <c r="AL342" s="141"/>
    </row>
    <row r="343" spans="24:38" ht="15.6" customHeight="1" x14ac:dyDescent="0.3">
      <c r="X343" s="15"/>
      <c r="AB343" s="141"/>
      <c r="AC343" s="141"/>
      <c r="AD343" s="141"/>
      <c r="AE343" s="141"/>
      <c r="AF343" s="141"/>
      <c r="AG343" s="141"/>
      <c r="AH343" s="141"/>
      <c r="AI343" s="141"/>
      <c r="AJ343" s="141"/>
      <c r="AK343" s="141"/>
      <c r="AL343" s="141"/>
    </row>
    <row r="344" spans="24:38" ht="15.6" customHeight="1" x14ac:dyDescent="0.3">
      <c r="X344" s="15"/>
      <c r="AB344" s="141"/>
      <c r="AC344" s="141"/>
      <c r="AD344" s="141"/>
      <c r="AE344" s="141"/>
      <c r="AF344" s="141"/>
      <c r="AG344" s="141"/>
      <c r="AH344" s="141"/>
      <c r="AI344" s="141"/>
      <c r="AJ344" s="141"/>
      <c r="AK344" s="141"/>
      <c r="AL344" s="141"/>
    </row>
    <row r="345" spans="24:38" ht="15.6" customHeight="1" x14ac:dyDescent="0.3">
      <c r="X345" s="15"/>
      <c r="AB345" s="141"/>
      <c r="AC345" s="141"/>
      <c r="AD345" s="141"/>
      <c r="AE345" s="141"/>
      <c r="AF345" s="141"/>
      <c r="AG345" s="141"/>
      <c r="AH345" s="141"/>
      <c r="AI345" s="141"/>
      <c r="AJ345" s="141"/>
      <c r="AK345" s="141"/>
      <c r="AL345" s="141"/>
    </row>
    <row r="346" spans="24:38" ht="15.6" customHeight="1" x14ac:dyDescent="0.3">
      <c r="X346" s="15"/>
      <c r="AB346" s="141"/>
      <c r="AC346" s="141"/>
      <c r="AD346" s="141"/>
      <c r="AE346" s="141"/>
      <c r="AF346" s="141"/>
      <c r="AG346" s="141"/>
      <c r="AH346" s="141"/>
      <c r="AI346" s="141"/>
      <c r="AJ346" s="141"/>
      <c r="AK346" s="141"/>
      <c r="AL346" s="141"/>
    </row>
    <row r="347" spans="24:38" ht="15.6" customHeight="1" x14ac:dyDescent="0.3">
      <c r="X347" s="15"/>
      <c r="AB347" s="141"/>
      <c r="AC347" s="141"/>
      <c r="AD347" s="141"/>
      <c r="AE347" s="141"/>
      <c r="AF347" s="141"/>
      <c r="AG347" s="141"/>
      <c r="AH347" s="141"/>
      <c r="AI347" s="141"/>
      <c r="AJ347" s="141"/>
      <c r="AK347" s="141"/>
      <c r="AL347" s="141"/>
    </row>
    <row r="348" spans="24:38" ht="15.6" customHeight="1" x14ac:dyDescent="0.3">
      <c r="X348" s="15"/>
      <c r="AB348" s="141"/>
      <c r="AC348" s="141"/>
      <c r="AD348" s="141"/>
      <c r="AE348" s="141"/>
      <c r="AF348" s="141"/>
      <c r="AG348" s="141"/>
      <c r="AH348" s="141"/>
      <c r="AI348" s="141"/>
      <c r="AJ348" s="141"/>
      <c r="AK348" s="141"/>
      <c r="AL348" s="141"/>
    </row>
    <row r="349" spans="24:38" ht="15.6" customHeight="1" x14ac:dyDescent="0.3">
      <c r="X349" s="15"/>
      <c r="AB349" s="141"/>
      <c r="AC349" s="141"/>
      <c r="AD349" s="141"/>
      <c r="AE349" s="141"/>
      <c r="AF349" s="141"/>
      <c r="AG349" s="141"/>
      <c r="AH349" s="141"/>
      <c r="AI349" s="141"/>
      <c r="AJ349" s="141"/>
      <c r="AK349" s="141"/>
      <c r="AL349" s="141"/>
    </row>
    <row r="350" spans="24:38" ht="15.6" customHeight="1" x14ac:dyDescent="0.3">
      <c r="X350" s="15"/>
      <c r="AB350" s="141"/>
      <c r="AC350" s="141"/>
      <c r="AD350" s="141"/>
      <c r="AE350" s="141"/>
      <c r="AF350" s="141"/>
      <c r="AG350" s="141"/>
      <c r="AH350" s="141"/>
      <c r="AI350" s="141"/>
      <c r="AJ350" s="141"/>
      <c r="AK350" s="141"/>
      <c r="AL350" s="141"/>
    </row>
    <row r="351" spans="24:38" ht="15.6" customHeight="1" x14ac:dyDescent="0.3">
      <c r="X351" s="15"/>
      <c r="AB351" s="141"/>
      <c r="AC351" s="141"/>
      <c r="AD351" s="141"/>
      <c r="AE351" s="141"/>
      <c r="AF351" s="141"/>
      <c r="AG351" s="141"/>
      <c r="AH351" s="141"/>
      <c r="AI351" s="141"/>
      <c r="AJ351" s="141"/>
      <c r="AK351" s="141"/>
      <c r="AL351" s="141"/>
    </row>
    <row r="352" spans="24:38" ht="15.6" customHeight="1" x14ac:dyDescent="0.3"/>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1"/>
  <sheetViews>
    <sheetView zoomScaleNormal="100" workbookViewId="0">
      <selection activeCell="Z46" sqref="Z46"/>
    </sheetView>
  </sheetViews>
  <sheetFormatPr defaultRowHeight="15.6" customHeight="1" outlineLevelRow="2" x14ac:dyDescent="0.3"/>
  <cols>
    <col min="1" max="1" width="8.85546875" style="160"/>
    <col min="2" max="2" width="4.7109375" customWidth="1"/>
    <col min="7" max="7" width="12" customWidth="1"/>
    <col min="8" max="8" width="10.7109375" bestFit="1" customWidth="1"/>
    <col min="9" max="18" width="10" bestFit="1" customWidth="1"/>
  </cols>
  <sheetData>
    <row r="1" spans="1:40" ht="15.6" customHeight="1" x14ac:dyDescent="0.3">
      <c r="A1" s="203" t="s">
        <v>516</v>
      </c>
    </row>
    <row r="2" spans="1:40" ht="15.6" customHeight="1" x14ac:dyDescent="0.3">
      <c r="AC2" s="4">
        <v>2010</v>
      </c>
      <c r="AD2" s="4">
        <v>2011</v>
      </c>
      <c r="AE2" s="4">
        <v>2012</v>
      </c>
      <c r="AF2" s="4">
        <v>2013</v>
      </c>
      <c r="AG2" s="4">
        <v>2014</v>
      </c>
      <c r="AH2" s="4">
        <v>2015</v>
      </c>
      <c r="AI2" s="4">
        <v>2016</v>
      </c>
      <c r="AJ2" s="4">
        <v>2017</v>
      </c>
      <c r="AK2" s="4">
        <v>2018</v>
      </c>
      <c r="AL2" s="4">
        <v>2019</v>
      </c>
      <c r="AM2" s="4">
        <v>2020</v>
      </c>
    </row>
    <row r="3" spans="1:40" ht="15.6" customHeight="1" x14ac:dyDescent="0.3">
      <c r="H3" s="4">
        <v>2010</v>
      </c>
      <c r="I3" s="4">
        <v>2011</v>
      </c>
      <c r="J3" s="4">
        <v>2012</v>
      </c>
      <c r="K3" s="4">
        <v>2013</v>
      </c>
      <c r="L3" s="4">
        <v>2014</v>
      </c>
      <c r="M3" s="4">
        <v>2015</v>
      </c>
      <c r="N3" s="4">
        <v>2016</v>
      </c>
      <c r="O3" s="4">
        <v>2017</v>
      </c>
      <c r="P3" s="4">
        <v>2018</v>
      </c>
      <c r="Q3" s="4">
        <v>2019</v>
      </c>
      <c r="R3" s="5">
        <v>2020</v>
      </c>
    </row>
    <row r="4" spans="1:40" ht="15.6" customHeight="1" x14ac:dyDescent="0.3">
      <c r="A4" s="161" t="s">
        <v>434</v>
      </c>
      <c r="B4" s="137" t="s">
        <v>406</v>
      </c>
      <c r="C4" s="136"/>
      <c r="D4" s="136"/>
      <c r="E4" s="136"/>
      <c r="F4" s="136"/>
      <c r="G4" s="136"/>
      <c r="H4" s="140" t="s">
        <v>441</v>
      </c>
      <c r="I4" s="140"/>
      <c r="J4" s="140"/>
      <c r="K4" s="140"/>
      <c r="L4" s="140"/>
      <c r="M4" s="140"/>
      <c r="N4" s="140"/>
      <c r="O4" s="140"/>
      <c r="P4" s="140"/>
      <c r="Q4" s="140"/>
      <c r="R4" s="140"/>
      <c r="X4" s="136"/>
      <c r="Y4" s="137" t="s">
        <v>419</v>
      </c>
      <c r="Z4" s="136"/>
      <c r="AA4" s="136"/>
      <c r="AB4" s="136"/>
      <c r="AC4" s="140"/>
      <c r="AD4" s="140"/>
      <c r="AE4" s="140"/>
      <c r="AF4" s="140"/>
      <c r="AG4" s="140"/>
      <c r="AH4" s="140"/>
      <c r="AI4" s="140"/>
      <c r="AJ4" s="140"/>
      <c r="AK4" s="140"/>
      <c r="AL4" s="140"/>
      <c r="AM4" s="140"/>
    </row>
    <row r="5" spans="1:40" ht="15.6" customHeight="1" x14ac:dyDescent="0.3">
      <c r="B5" s="138" t="s">
        <v>449</v>
      </c>
      <c r="G5" t="s">
        <v>400</v>
      </c>
      <c r="H5" s="191">
        <v>0.02</v>
      </c>
      <c r="I5" s="191">
        <v>0.02</v>
      </c>
      <c r="J5" s="191">
        <v>0.02</v>
      </c>
      <c r="K5" s="191">
        <v>0.02</v>
      </c>
      <c r="L5" s="191">
        <v>0.02</v>
      </c>
      <c r="M5" s="191">
        <v>0.02</v>
      </c>
      <c r="N5" s="191">
        <v>0.02</v>
      </c>
      <c r="O5" s="191">
        <v>0.02</v>
      </c>
      <c r="P5" s="191">
        <v>0.02</v>
      </c>
      <c r="Q5" s="191">
        <v>0.02</v>
      </c>
      <c r="R5" s="191">
        <v>0.02</v>
      </c>
      <c r="T5" t="s">
        <v>420</v>
      </c>
      <c r="Y5" s="138" t="s">
        <v>414</v>
      </c>
      <c r="AC5" s="147">
        <v>1</v>
      </c>
      <c r="AD5" s="147">
        <v>1</v>
      </c>
      <c r="AE5" s="147">
        <v>1</v>
      </c>
      <c r="AF5" s="147">
        <v>1</v>
      </c>
      <c r="AG5" s="147">
        <v>1</v>
      </c>
      <c r="AH5" s="147">
        <v>1</v>
      </c>
      <c r="AI5" s="147">
        <v>1</v>
      </c>
      <c r="AJ5" s="147">
        <v>1</v>
      </c>
      <c r="AK5" s="147">
        <v>1</v>
      </c>
      <c r="AL5" s="147">
        <v>1</v>
      </c>
      <c r="AM5" s="147">
        <v>1</v>
      </c>
    </row>
    <row r="6" spans="1:40" ht="15.6" customHeight="1" x14ac:dyDescent="0.3">
      <c r="B6" s="138"/>
      <c r="C6" t="s">
        <v>407</v>
      </c>
      <c r="G6" t="s">
        <v>400</v>
      </c>
      <c r="H6" s="182"/>
      <c r="I6" s="182"/>
      <c r="J6" s="182"/>
      <c r="K6" s="182"/>
      <c r="L6" s="182"/>
      <c r="M6" s="182"/>
      <c r="N6" s="182"/>
      <c r="O6" s="182"/>
      <c r="P6" s="182"/>
      <c r="Q6" s="182"/>
      <c r="R6" s="182"/>
      <c r="Y6" s="138"/>
      <c r="Z6" t="s">
        <v>407</v>
      </c>
      <c r="AC6" s="147"/>
      <c r="AD6" s="147"/>
      <c r="AE6" s="147"/>
      <c r="AF6" s="147"/>
      <c r="AG6" s="147"/>
      <c r="AH6" s="147"/>
      <c r="AI6" s="147"/>
      <c r="AJ6" s="147"/>
      <c r="AK6" s="147"/>
      <c r="AL6" s="147"/>
      <c r="AM6" s="147"/>
    </row>
    <row r="7" spans="1:40" ht="15.6" customHeight="1" x14ac:dyDescent="0.3">
      <c r="B7" s="138"/>
      <c r="C7" t="s">
        <v>417</v>
      </c>
      <c r="G7" t="s">
        <v>400</v>
      </c>
      <c r="H7" s="191">
        <f t="shared" ref="H7:R8" si="0">H$5*AC7</f>
        <v>0.02</v>
      </c>
      <c r="I7" s="191">
        <f t="shared" si="0"/>
        <v>0.02</v>
      </c>
      <c r="J7" s="191">
        <f t="shared" si="0"/>
        <v>0.02</v>
      </c>
      <c r="K7" s="191">
        <f t="shared" si="0"/>
        <v>0.02</v>
      </c>
      <c r="L7" s="191">
        <f t="shared" si="0"/>
        <v>0.02</v>
      </c>
      <c r="M7" s="191">
        <f t="shared" si="0"/>
        <v>0.02</v>
      </c>
      <c r="N7" s="191">
        <f t="shared" si="0"/>
        <v>0.02</v>
      </c>
      <c r="O7" s="191">
        <f t="shared" si="0"/>
        <v>0.02</v>
      </c>
      <c r="P7" s="191">
        <f t="shared" si="0"/>
        <v>0.02</v>
      </c>
      <c r="Q7" s="191">
        <f t="shared" si="0"/>
        <v>0.02</v>
      </c>
      <c r="R7" s="191">
        <f t="shared" si="0"/>
        <v>0.02</v>
      </c>
      <c r="T7" t="s">
        <v>420</v>
      </c>
      <c r="Y7" s="138"/>
      <c r="Z7" t="s">
        <v>417</v>
      </c>
      <c r="AC7" s="148">
        <f>AC5*1</f>
        <v>1</v>
      </c>
      <c r="AD7" s="148">
        <f t="shared" ref="AD7:AM7" si="1">AD5*1</f>
        <v>1</v>
      </c>
      <c r="AE7" s="148">
        <f t="shared" si="1"/>
        <v>1</v>
      </c>
      <c r="AF7" s="148">
        <f t="shared" si="1"/>
        <v>1</v>
      </c>
      <c r="AG7" s="148">
        <f t="shared" si="1"/>
        <v>1</v>
      </c>
      <c r="AH7" s="148">
        <f t="shared" si="1"/>
        <v>1</v>
      </c>
      <c r="AI7" s="148">
        <f t="shared" si="1"/>
        <v>1</v>
      </c>
      <c r="AJ7" s="148">
        <f t="shared" si="1"/>
        <v>1</v>
      </c>
      <c r="AK7" s="148">
        <f t="shared" si="1"/>
        <v>1</v>
      </c>
      <c r="AL7" s="148">
        <f t="shared" si="1"/>
        <v>1</v>
      </c>
      <c r="AM7" s="148">
        <f t="shared" si="1"/>
        <v>1</v>
      </c>
      <c r="AN7" t="s">
        <v>420</v>
      </c>
    </row>
    <row r="8" spans="1:40" ht="15.6" customHeight="1" x14ac:dyDescent="0.3">
      <c r="B8" s="138"/>
      <c r="C8" t="s">
        <v>409</v>
      </c>
      <c r="G8" t="s">
        <v>400</v>
      </c>
      <c r="H8" s="191">
        <f t="shared" si="0"/>
        <v>0</v>
      </c>
      <c r="I8" s="191">
        <f t="shared" si="0"/>
        <v>0</v>
      </c>
      <c r="J8" s="191">
        <f t="shared" si="0"/>
        <v>0</v>
      </c>
      <c r="K8" s="191">
        <f t="shared" si="0"/>
        <v>0</v>
      </c>
      <c r="L8" s="191">
        <f t="shared" si="0"/>
        <v>0</v>
      </c>
      <c r="M8" s="191">
        <f t="shared" si="0"/>
        <v>0</v>
      </c>
      <c r="N8" s="191">
        <f t="shared" si="0"/>
        <v>0</v>
      </c>
      <c r="O8" s="191">
        <f t="shared" si="0"/>
        <v>0</v>
      </c>
      <c r="P8" s="191">
        <f t="shared" si="0"/>
        <v>0</v>
      </c>
      <c r="Q8" s="191">
        <f t="shared" si="0"/>
        <v>0</v>
      </c>
      <c r="R8" s="191">
        <f t="shared" si="0"/>
        <v>0</v>
      </c>
      <c r="T8" t="s">
        <v>420</v>
      </c>
      <c r="Y8" s="138"/>
      <c r="Z8" t="s">
        <v>409</v>
      </c>
      <c r="AC8" s="149">
        <f>AC5-AC7</f>
        <v>0</v>
      </c>
      <c r="AD8" s="149">
        <f t="shared" ref="AD8:AM8" si="2">AD5-AD7</f>
        <v>0</v>
      </c>
      <c r="AE8" s="149">
        <f t="shared" si="2"/>
        <v>0</v>
      </c>
      <c r="AF8" s="149">
        <f t="shared" si="2"/>
        <v>0</v>
      </c>
      <c r="AG8" s="149">
        <f t="shared" si="2"/>
        <v>0</v>
      </c>
      <c r="AH8" s="149">
        <f t="shared" si="2"/>
        <v>0</v>
      </c>
      <c r="AI8" s="149">
        <f t="shared" si="2"/>
        <v>0</v>
      </c>
      <c r="AJ8" s="149">
        <f t="shared" si="2"/>
        <v>0</v>
      </c>
      <c r="AK8" s="149">
        <f t="shared" si="2"/>
        <v>0</v>
      </c>
      <c r="AL8" s="149">
        <f t="shared" si="2"/>
        <v>0</v>
      </c>
      <c r="AM8" s="149">
        <f t="shared" si="2"/>
        <v>0</v>
      </c>
      <c r="AN8" t="s">
        <v>421</v>
      </c>
    </row>
    <row r="9" spans="1:40" ht="15.6" customHeight="1" x14ac:dyDescent="0.3">
      <c r="B9" s="138"/>
      <c r="C9" t="s">
        <v>410</v>
      </c>
      <c r="G9" t="s">
        <v>400</v>
      </c>
      <c r="Y9" s="138"/>
      <c r="Z9" t="s">
        <v>410</v>
      </c>
    </row>
    <row r="10" spans="1:40" ht="15.6" hidden="1" customHeight="1" outlineLevel="1" x14ac:dyDescent="0.3">
      <c r="B10" s="145" t="s">
        <v>398</v>
      </c>
      <c r="C10" s="144"/>
      <c r="D10" s="144"/>
      <c r="G10" t="s">
        <v>400</v>
      </c>
      <c r="Y10" s="145" t="s">
        <v>398</v>
      </c>
      <c r="Z10" s="144"/>
      <c r="AA10" s="144"/>
    </row>
    <row r="11" spans="1:40" ht="15.6" hidden="1" customHeight="1" outlineLevel="1" x14ac:dyDescent="0.3">
      <c r="B11" s="145"/>
      <c r="C11" s="144" t="s">
        <v>408</v>
      </c>
      <c r="D11" s="144"/>
      <c r="G11" t="s">
        <v>400</v>
      </c>
      <c r="Y11" s="145"/>
      <c r="Z11" s="144" t="s">
        <v>408</v>
      </c>
      <c r="AA11" s="144"/>
    </row>
    <row r="12" spans="1:40" ht="15.6" hidden="1" customHeight="1" outlineLevel="1" x14ac:dyDescent="0.3">
      <c r="B12" s="145"/>
      <c r="C12" s="144" t="s">
        <v>412</v>
      </c>
      <c r="D12" s="144"/>
      <c r="G12" t="s">
        <v>400</v>
      </c>
      <c r="Y12" s="145"/>
      <c r="Z12" s="144" t="s">
        <v>412</v>
      </c>
      <c r="AA12" s="144"/>
    </row>
    <row r="13" spans="1:40" ht="15.6" hidden="1" customHeight="1" outlineLevel="1" x14ac:dyDescent="0.3">
      <c r="B13" s="145"/>
      <c r="C13" s="144" t="s">
        <v>410</v>
      </c>
      <c r="D13" s="144"/>
      <c r="G13" t="s">
        <v>400</v>
      </c>
      <c r="Y13" s="145"/>
      <c r="Z13" s="144" t="s">
        <v>410</v>
      </c>
      <c r="AA13" s="144"/>
    </row>
    <row r="14" spans="1:40" ht="15.6" hidden="1" customHeight="1" outlineLevel="1" x14ac:dyDescent="0.3">
      <c r="B14" s="145" t="s">
        <v>399</v>
      </c>
      <c r="C14" s="144"/>
      <c r="D14" s="144"/>
      <c r="G14" t="s">
        <v>400</v>
      </c>
      <c r="Y14" s="145" t="s">
        <v>399</v>
      </c>
      <c r="Z14" s="144"/>
      <c r="AA14" s="144"/>
    </row>
    <row r="15" spans="1:40" ht="15.6" hidden="1" customHeight="1" outlineLevel="1" x14ac:dyDescent="0.3">
      <c r="B15" s="145"/>
      <c r="C15" s="144" t="s">
        <v>408</v>
      </c>
      <c r="D15" s="144"/>
      <c r="G15" t="s">
        <v>400</v>
      </c>
      <c r="Y15" s="145"/>
      <c r="Z15" s="144" t="s">
        <v>408</v>
      </c>
      <c r="AA15" s="144"/>
    </row>
    <row r="16" spans="1:40" ht="15.6" hidden="1" customHeight="1" outlineLevel="1" x14ac:dyDescent="0.3">
      <c r="B16" s="145"/>
      <c r="C16" s="144" t="s">
        <v>412</v>
      </c>
      <c r="D16" s="144"/>
      <c r="G16" t="s">
        <v>400</v>
      </c>
      <c r="Y16" s="145"/>
      <c r="Z16" s="144" t="s">
        <v>412</v>
      </c>
      <c r="AA16" s="144"/>
    </row>
    <row r="17" spans="1:38" ht="15.6" hidden="1" customHeight="1" outlineLevel="1" x14ac:dyDescent="0.3">
      <c r="B17" s="145"/>
      <c r="C17" s="144" t="s">
        <v>410</v>
      </c>
      <c r="D17" s="144"/>
      <c r="G17" t="s">
        <v>400</v>
      </c>
      <c r="Y17" s="145"/>
      <c r="Z17" s="144" t="s">
        <v>410</v>
      </c>
      <c r="AA17" s="144"/>
    </row>
    <row r="18" spans="1:38" ht="15.6" hidden="1" customHeight="1" outlineLevel="1" x14ac:dyDescent="0.3">
      <c r="B18" s="146" t="s">
        <v>397</v>
      </c>
      <c r="C18" s="144"/>
      <c r="D18" s="144"/>
      <c r="G18" t="s">
        <v>400</v>
      </c>
      <c r="Y18" s="146" t="s">
        <v>397</v>
      </c>
      <c r="Z18" s="144"/>
      <c r="AA18" s="144"/>
    </row>
    <row r="19" spans="1:38" ht="15.6" hidden="1" customHeight="1" outlineLevel="1" x14ac:dyDescent="0.3">
      <c r="B19" s="146"/>
      <c r="C19" s="144" t="s">
        <v>408</v>
      </c>
      <c r="D19" s="144"/>
      <c r="G19" t="s">
        <v>400</v>
      </c>
      <c r="Y19" s="146"/>
      <c r="Z19" s="144" t="s">
        <v>408</v>
      </c>
      <c r="AA19" s="144"/>
    </row>
    <row r="20" spans="1:38" ht="15.6" hidden="1" customHeight="1" outlineLevel="1" x14ac:dyDescent="0.3">
      <c r="B20" s="146"/>
      <c r="C20" s="144" t="s">
        <v>412</v>
      </c>
      <c r="D20" s="144"/>
      <c r="G20" t="s">
        <v>400</v>
      </c>
      <c r="Y20" s="146"/>
      <c r="Z20" s="144" t="s">
        <v>412</v>
      </c>
      <c r="AA20" s="144"/>
    </row>
    <row r="21" spans="1:38" ht="15.6" customHeight="1" collapsed="1" x14ac:dyDescent="0.3">
      <c r="B21" s="138" t="s">
        <v>450</v>
      </c>
      <c r="G21" t="s">
        <v>400</v>
      </c>
      <c r="Y21" s="138" t="s">
        <v>415</v>
      </c>
    </row>
    <row r="22" spans="1:38" ht="15.6" customHeight="1" x14ac:dyDescent="0.3">
      <c r="B22" s="138"/>
      <c r="C22" t="s">
        <v>407</v>
      </c>
      <c r="G22" t="s">
        <v>400</v>
      </c>
      <c r="Y22" s="138"/>
      <c r="Z22" t="s">
        <v>407</v>
      </c>
    </row>
    <row r="23" spans="1:38" ht="15.6" customHeight="1" x14ac:dyDescent="0.3">
      <c r="B23" s="138"/>
      <c r="C23" t="s">
        <v>408</v>
      </c>
      <c r="G23" t="s">
        <v>400</v>
      </c>
      <c r="Y23" s="138"/>
      <c r="Z23" t="s">
        <v>408</v>
      </c>
    </row>
    <row r="24" spans="1:38" ht="15.6" customHeight="1" x14ac:dyDescent="0.3">
      <c r="B24" s="138"/>
      <c r="C24" t="s">
        <v>412</v>
      </c>
      <c r="G24" t="s">
        <v>400</v>
      </c>
      <c r="Y24" s="138"/>
      <c r="Z24" t="s">
        <v>412</v>
      </c>
    </row>
    <row r="25" spans="1:38" ht="15.6" customHeight="1" x14ac:dyDescent="0.3">
      <c r="B25" s="138" t="s">
        <v>451</v>
      </c>
      <c r="G25" t="s">
        <v>400</v>
      </c>
      <c r="Y25" s="138" t="s">
        <v>416</v>
      </c>
    </row>
    <row r="26" spans="1:38" ht="15.6" customHeight="1" x14ac:dyDescent="0.3">
      <c r="B26" s="138"/>
      <c r="C26" t="s">
        <v>407</v>
      </c>
      <c r="G26" t="s">
        <v>400</v>
      </c>
      <c r="Y26" s="138"/>
      <c r="Z26" t="s">
        <v>407</v>
      </c>
    </row>
    <row r="27" spans="1:38" ht="15.6" customHeight="1" x14ac:dyDescent="0.3">
      <c r="B27" s="138"/>
      <c r="C27" t="s">
        <v>408</v>
      </c>
      <c r="G27" t="s">
        <v>400</v>
      </c>
      <c r="Y27" s="138"/>
      <c r="Z27" t="s">
        <v>408</v>
      </c>
    </row>
    <row r="28" spans="1:38" ht="15.6" customHeight="1" x14ac:dyDescent="0.3">
      <c r="B28" s="138"/>
      <c r="C28" t="s">
        <v>412</v>
      </c>
      <c r="G28" t="s">
        <v>400</v>
      </c>
      <c r="Y28" s="138"/>
      <c r="Z28" t="s">
        <v>412</v>
      </c>
    </row>
    <row r="30" spans="1:38" ht="15.6" customHeight="1" x14ac:dyDescent="0.3">
      <c r="A30" s="161" t="s">
        <v>435</v>
      </c>
      <c r="B30" s="137" t="s">
        <v>418</v>
      </c>
      <c r="C30" s="136"/>
      <c r="D30" s="136"/>
      <c r="E30" s="136"/>
      <c r="F30" s="136"/>
      <c r="G30" s="136"/>
      <c r="H30" s="136"/>
      <c r="I30" s="136"/>
      <c r="J30" s="136"/>
      <c r="K30" s="136"/>
      <c r="L30" s="136"/>
      <c r="M30" s="136"/>
      <c r="N30" s="136"/>
      <c r="O30" s="136"/>
      <c r="P30" s="136"/>
      <c r="Q30" s="136"/>
      <c r="R30" s="136"/>
      <c r="X30" s="15"/>
      <c r="AB30" s="141"/>
      <c r="AC30" s="141"/>
      <c r="AD30" s="141"/>
      <c r="AE30" s="141"/>
      <c r="AF30" s="141"/>
      <c r="AG30" s="141"/>
      <c r="AH30" s="141"/>
      <c r="AI30" s="141"/>
      <c r="AJ30" s="141"/>
      <c r="AK30" s="141"/>
      <c r="AL30" s="141"/>
    </row>
    <row r="31" spans="1:38" ht="15.6" customHeight="1" x14ac:dyDescent="0.3">
      <c r="B31" s="138" t="s">
        <v>449</v>
      </c>
      <c r="H31" s="152"/>
      <c r="I31" s="152"/>
      <c r="J31" s="152"/>
      <c r="K31" s="152"/>
      <c r="L31" s="152"/>
      <c r="M31" s="152"/>
      <c r="N31" s="152"/>
      <c r="O31" s="152"/>
      <c r="P31" s="152"/>
      <c r="Q31" s="152"/>
      <c r="R31" s="152"/>
      <c r="X31" s="15"/>
      <c r="AB31" s="141"/>
      <c r="AC31" s="141"/>
      <c r="AD31" s="141"/>
      <c r="AE31" s="141"/>
      <c r="AF31" s="141"/>
      <c r="AG31" s="141"/>
      <c r="AH31" s="141"/>
      <c r="AI31" s="141"/>
      <c r="AJ31" s="141"/>
      <c r="AK31" s="141"/>
      <c r="AL31" s="141"/>
    </row>
    <row r="32" spans="1:38" ht="15.6" customHeight="1" x14ac:dyDescent="0.3">
      <c r="B32" s="138"/>
      <c r="C32" t="s">
        <v>407</v>
      </c>
      <c r="G32" t="s">
        <v>402</v>
      </c>
      <c r="H32" s="151"/>
      <c r="I32" s="151"/>
      <c r="J32" s="151"/>
      <c r="K32" s="151"/>
      <c r="L32" s="151"/>
      <c r="M32" s="151"/>
      <c r="N32" s="151"/>
      <c r="O32" s="151"/>
      <c r="P32" s="151"/>
      <c r="Q32" s="151"/>
      <c r="R32" s="151"/>
      <c r="X32" s="15"/>
      <c r="AB32" s="141"/>
      <c r="AC32" s="141"/>
      <c r="AD32" s="141"/>
      <c r="AE32" s="141"/>
      <c r="AF32" s="141"/>
      <c r="AG32" s="141"/>
      <c r="AH32" s="141"/>
      <c r="AI32" s="141"/>
      <c r="AJ32" s="141"/>
      <c r="AK32" s="141"/>
      <c r="AL32" s="141"/>
    </row>
    <row r="33" spans="2:38" ht="15.6" customHeight="1" x14ac:dyDescent="0.3">
      <c r="B33" s="138"/>
      <c r="C33" t="s">
        <v>417</v>
      </c>
      <c r="G33" t="s">
        <v>402</v>
      </c>
      <c r="H33" s="181">
        <v>50000</v>
      </c>
      <c r="I33" s="181">
        <v>50000</v>
      </c>
      <c r="J33" s="181">
        <v>50000</v>
      </c>
      <c r="K33" s="181">
        <v>50000</v>
      </c>
      <c r="L33" s="181">
        <v>50000</v>
      </c>
      <c r="M33" s="181">
        <v>50000</v>
      </c>
      <c r="N33" s="181">
        <v>50000</v>
      </c>
      <c r="O33" s="181">
        <v>50000</v>
      </c>
      <c r="P33" s="181">
        <v>50000</v>
      </c>
      <c r="Q33" s="181">
        <v>50000</v>
      </c>
      <c r="R33" s="181">
        <v>50000</v>
      </c>
      <c r="T33" t="s">
        <v>517</v>
      </c>
      <c r="X33" s="15"/>
      <c r="AB33" s="141"/>
      <c r="AC33" s="141"/>
      <c r="AD33" s="141"/>
      <c r="AE33" s="141"/>
      <c r="AF33" s="141"/>
      <c r="AG33" s="141"/>
      <c r="AH33" s="141"/>
      <c r="AI33" s="141"/>
      <c r="AJ33" s="141"/>
      <c r="AK33" s="141"/>
      <c r="AL33" s="141"/>
    </row>
    <row r="34" spans="2:38" ht="15.6" customHeight="1" x14ac:dyDescent="0.3">
      <c r="B34" s="138"/>
      <c r="C34" t="s">
        <v>409</v>
      </c>
      <c r="G34" t="s">
        <v>402</v>
      </c>
      <c r="H34" s="157"/>
      <c r="I34" s="157"/>
      <c r="J34" s="157"/>
      <c r="K34" s="157"/>
      <c r="L34" s="157"/>
      <c r="M34" s="157"/>
      <c r="N34" s="157"/>
      <c r="O34" s="157"/>
      <c r="P34" s="157"/>
      <c r="Q34" s="157"/>
      <c r="R34" s="157"/>
      <c r="X34" s="15"/>
      <c r="AB34" s="141"/>
      <c r="AC34" s="141"/>
      <c r="AD34" s="141"/>
      <c r="AE34" s="141"/>
      <c r="AF34" s="141"/>
      <c r="AG34" s="141"/>
      <c r="AH34" s="141"/>
      <c r="AI34" s="141"/>
      <c r="AJ34" s="141"/>
      <c r="AK34" s="141"/>
      <c r="AL34" s="141"/>
    </row>
    <row r="35" spans="2:38" ht="15.6" customHeight="1" x14ac:dyDescent="0.3">
      <c r="B35" s="138"/>
      <c r="C35" t="s">
        <v>410</v>
      </c>
      <c r="G35" t="s">
        <v>402</v>
      </c>
      <c r="H35" s="157"/>
      <c r="I35" s="157"/>
      <c r="J35" s="157"/>
      <c r="K35" s="157"/>
      <c r="L35" s="157"/>
      <c r="M35" s="157"/>
      <c r="N35" s="157"/>
      <c r="O35" s="157"/>
      <c r="P35" s="157"/>
      <c r="Q35" s="157"/>
      <c r="R35" s="157"/>
      <c r="X35" s="15"/>
      <c r="AB35" s="141"/>
      <c r="AC35" s="141"/>
      <c r="AD35" s="141"/>
      <c r="AE35" s="141"/>
      <c r="AF35" s="141"/>
      <c r="AG35" s="141"/>
      <c r="AH35" s="141"/>
      <c r="AI35" s="141"/>
      <c r="AJ35" s="141"/>
      <c r="AK35" s="141"/>
      <c r="AL35" s="141"/>
    </row>
    <row r="36" spans="2:38" ht="15.6" hidden="1" customHeight="1" outlineLevel="1" x14ac:dyDescent="0.3">
      <c r="B36" s="145" t="s">
        <v>398</v>
      </c>
      <c r="C36" s="144"/>
      <c r="D36" s="144"/>
      <c r="G36" t="s">
        <v>402</v>
      </c>
      <c r="X36" s="15"/>
      <c r="AB36" s="141"/>
      <c r="AC36" s="141"/>
      <c r="AD36" s="141"/>
      <c r="AE36" s="141"/>
      <c r="AF36" s="141"/>
      <c r="AG36" s="141"/>
      <c r="AH36" s="141"/>
      <c r="AI36" s="141"/>
      <c r="AJ36" s="141"/>
      <c r="AK36" s="141"/>
      <c r="AL36" s="141"/>
    </row>
    <row r="37" spans="2:38" ht="15.6" hidden="1" customHeight="1" outlineLevel="1" x14ac:dyDescent="0.3">
      <c r="B37" s="145"/>
      <c r="C37" s="144" t="s">
        <v>408</v>
      </c>
      <c r="D37" s="144"/>
      <c r="G37" t="s">
        <v>402</v>
      </c>
      <c r="X37" s="15"/>
      <c r="AB37" s="141"/>
      <c r="AC37" s="141"/>
      <c r="AD37" s="141"/>
      <c r="AE37" s="141"/>
      <c r="AF37" s="141"/>
      <c r="AG37" s="141"/>
      <c r="AH37" s="141"/>
      <c r="AI37" s="141"/>
      <c r="AJ37" s="141"/>
      <c r="AK37" s="141"/>
      <c r="AL37" s="141"/>
    </row>
    <row r="38" spans="2:38" ht="15.6" hidden="1" customHeight="1" outlineLevel="1" x14ac:dyDescent="0.3">
      <c r="B38" s="145"/>
      <c r="C38" s="144" t="s">
        <v>412</v>
      </c>
      <c r="D38" s="144"/>
      <c r="G38" t="s">
        <v>402</v>
      </c>
      <c r="X38" s="15"/>
      <c r="AB38" s="141"/>
      <c r="AC38" s="141"/>
      <c r="AD38" s="141"/>
      <c r="AE38" s="141"/>
      <c r="AF38" s="141"/>
      <c r="AG38" s="141"/>
      <c r="AH38" s="141"/>
      <c r="AI38" s="141"/>
      <c r="AJ38" s="141"/>
      <c r="AK38" s="141"/>
      <c r="AL38" s="141"/>
    </row>
    <row r="39" spans="2:38" ht="15.6" hidden="1" customHeight="1" outlineLevel="1" x14ac:dyDescent="0.3">
      <c r="B39" s="145"/>
      <c r="C39" s="144" t="s">
        <v>410</v>
      </c>
      <c r="D39" s="144"/>
      <c r="G39" t="s">
        <v>402</v>
      </c>
      <c r="X39" s="15"/>
      <c r="AB39" s="141"/>
      <c r="AC39" s="141"/>
      <c r="AD39" s="141"/>
      <c r="AE39" s="141"/>
      <c r="AF39" s="141"/>
      <c r="AG39" s="141"/>
      <c r="AH39" s="141"/>
      <c r="AI39" s="141"/>
      <c r="AJ39" s="141"/>
      <c r="AK39" s="141"/>
      <c r="AL39" s="141"/>
    </row>
    <row r="40" spans="2:38" ht="15.6" hidden="1" customHeight="1" outlineLevel="1" x14ac:dyDescent="0.3">
      <c r="B40" s="145" t="s">
        <v>399</v>
      </c>
      <c r="C40" s="144"/>
      <c r="D40" s="144"/>
      <c r="G40" t="s">
        <v>402</v>
      </c>
      <c r="X40" s="15"/>
      <c r="AB40" s="141"/>
      <c r="AC40" s="141"/>
      <c r="AD40" s="141"/>
      <c r="AE40" s="141"/>
      <c r="AF40" s="141"/>
      <c r="AG40" s="141"/>
      <c r="AH40" s="141"/>
      <c r="AI40" s="141"/>
      <c r="AJ40" s="141"/>
      <c r="AK40" s="141"/>
      <c r="AL40" s="141"/>
    </row>
    <row r="41" spans="2:38" ht="15.6" hidden="1" customHeight="1" outlineLevel="1" x14ac:dyDescent="0.3">
      <c r="B41" s="145"/>
      <c r="C41" s="144" t="s">
        <v>408</v>
      </c>
      <c r="D41" s="144"/>
      <c r="G41" t="s">
        <v>402</v>
      </c>
      <c r="X41" s="15"/>
      <c r="AB41" s="141"/>
      <c r="AC41" s="141"/>
      <c r="AD41" s="141"/>
      <c r="AE41" s="141"/>
      <c r="AF41" s="141"/>
      <c r="AG41" s="141"/>
      <c r="AH41" s="141"/>
      <c r="AI41" s="141"/>
      <c r="AJ41" s="141"/>
      <c r="AK41" s="141"/>
      <c r="AL41" s="141"/>
    </row>
    <row r="42" spans="2:38" ht="15.6" hidden="1" customHeight="1" outlineLevel="1" x14ac:dyDescent="0.3">
      <c r="B42" s="145"/>
      <c r="C42" s="144" t="s">
        <v>412</v>
      </c>
      <c r="D42" s="144"/>
      <c r="G42" t="s">
        <v>402</v>
      </c>
      <c r="X42" s="15"/>
      <c r="AB42" s="141"/>
      <c r="AC42" s="141"/>
      <c r="AD42" s="141"/>
      <c r="AE42" s="141"/>
      <c r="AF42" s="141"/>
      <c r="AG42" s="141"/>
      <c r="AH42" s="141"/>
      <c r="AI42" s="141"/>
      <c r="AJ42" s="141"/>
      <c r="AK42" s="141"/>
      <c r="AL42" s="141"/>
    </row>
    <row r="43" spans="2:38" ht="15.6" hidden="1" customHeight="1" outlineLevel="1" x14ac:dyDescent="0.3">
      <c r="B43" s="145"/>
      <c r="C43" s="144" t="s">
        <v>410</v>
      </c>
      <c r="D43" s="144"/>
      <c r="G43" t="s">
        <v>402</v>
      </c>
      <c r="X43" s="15"/>
      <c r="AB43" s="141"/>
      <c r="AC43" s="141"/>
      <c r="AD43" s="141"/>
      <c r="AE43" s="141"/>
      <c r="AF43" s="141"/>
      <c r="AG43" s="141"/>
      <c r="AH43" s="141"/>
      <c r="AI43" s="141"/>
      <c r="AJ43" s="141"/>
      <c r="AK43" s="141"/>
      <c r="AL43" s="141"/>
    </row>
    <row r="44" spans="2:38" ht="15.6" hidden="1" customHeight="1" outlineLevel="1" x14ac:dyDescent="0.3">
      <c r="B44" s="146" t="s">
        <v>397</v>
      </c>
      <c r="C44" s="144"/>
      <c r="D44" s="144"/>
      <c r="G44" t="s">
        <v>402</v>
      </c>
      <c r="X44" s="15"/>
      <c r="AB44" s="141"/>
      <c r="AC44" s="141"/>
      <c r="AD44" s="141"/>
      <c r="AE44" s="141"/>
      <c r="AF44" s="141"/>
      <c r="AG44" s="141"/>
      <c r="AH44" s="141"/>
      <c r="AI44" s="141"/>
      <c r="AJ44" s="141"/>
      <c r="AK44" s="141"/>
      <c r="AL44" s="141"/>
    </row>
    <row r="45" spans="2:38" ht="15.6" hidden="1" customHeight="1" outlineLevel="1" x14ac:dyDescent="0.3">
      <c r="B45" s="146"/>
      <c r="C45" s="144" t="s">
        <v>408</v>
      </c>
      <c r="D45" s="144"/>
      <c r="G45" t="s">
        <v>402</v>
      </c>
      <c r="X45" s="15"/>
      <c r="AB45" s="141"/>
      <c r="AC45" s="141"/>
      <c r="AD45" s="141"/>
      <c r="AE45" s="141"/>
      <c r="AF45" s="141"/>
      <c r="AG45" s="141"/>
      <c r="AH45" s="141"/>
      <c r="AI45" s="141"/>
      <c r="AJ45" s="141"/>
      <c r="AK45" s="141"/>
      <c r="AL45" s="141"/>
    </row>
    <row r="46" spans="2:38" ht="15.6" hidden="1" customHeight="1" outlineLevel="1" x14ac:dyDescent="0.3">
      <c r="B46" s="146"/>
      <c r="C46" s="144" t="s">
        <v>412</v>
      </c>
      <c r="D46" s="144"/>
      <c r="G46" t="s">
        <v>402</v>
      </c>
      <c r="X46" s="15"/>
      <c r="AB46" s="141"/>
      <c r="AC46" s="141"/>
      <c r="AD46" s="141"/>
      <c r="AE46" s="141"/>
      <c r="AF46" s="141"/>
      <c r="AG46" s="141"/>
      <c r="AH46" s="141"/>
      <c r="AI46" s="141"/>
      <c r="AJ46" s="141"/>
      <c r="AK46" s="141"/>
      <c r="AL46" s="141"/>
    </row>
    <row r="47" spans="2:38" ht="15.6" customHeight="1" collapsed="1" x14ac:dyDescent="0.3">
      <c r="B47" s="138" t="s">
        <v>450</v>
      </c>
      <c r="G47" t="s">
        <v>402</v>
      </c>
      <c r="X47" s="15"/>
      <c r="AB47" s="141"/>
      <c r="AC47" s="141"/>
      <c r="AD47" s="141"/>
      <c r="AE47" s="141"/>
      <c r="AF47" s="141"/>
      <c r="AG47" s="141"/>
      <c r="AH47" s="141"/>
      <c r="AI47" s="141"/>
      <c r="AJ47" s="141"/>
      <c r="AK47" s="141"/>
      <c r="AL47" s="141"/>
    </row>
    <row r="48" spans="2:38" ht="15.6" customHeight="1" x14ac:dyDescent="0.3">
      <c r="B48" s="138"/>
      <c r="C48" t="s">
        <v>407</v>
      </c>
      <c r="G48" t="s">
        <v>402</v>
      </c>
      <c r="X48" s="15"/>
      <c r="AB48" s="141"/>
      <c r="AC48" s="141"/>
      <c r="AD48" s="141"/>
      <c r="AE48" s="141"/>
      <c r="AF48" s="141"/>
      <c r="AG48" s="141"/>
      <c r="AH48" s="141"/>
      <c r="AI48" s="141"/>
      <c r="AJ48" s="141"/>
      <c r="AK48" s="141"/>
      <c r="AL48" s="141"/>
    </row>
    <row r="49" spans="1:38" ht="15.6" customHeight="1" x14ac:dyDescent="0.3">
      <c r="B49" s="138"/>
      <c r="C49" t="s">
        <v>408</v>
      </c>
      <c r="G49" t="s">
        <v>402</v>
      </c>
      <c r="X49" s="15"/>
      <c r="AB49" s="141"/>
      <c r="AC49" s="141"/>
      <c r="AD49" s="141"/>
      <c r="AE49" s="141"/>
      <c r="AF49" s="141"/>
      <c r="AG49" s="141"/>
      <c r="AH49" s="141"/>
      <c r="AI49" s="141"/>
      <c r="AJ49" s="141"/>
      <c r="AK49" s="141"/>
      <c r="AL49" s="141"/>
    </row>
    <row r="50" spans="1:38" ht="15.6" customHeight="1" x14ac:dyDescent="0.3">
      <c r="B50" s="138"/>
      <c r="C50" t="s">
        <v>412</v>
      </c>
      <c r="G50" t="s">
        <v>402</v>
      </c>
      <c r="X50" s="15"/>
      <c r="AB50" s="141"/>
      <c r="AC50" s="141"/>
      <c r="AD50" s="141"/>
      <c r="AE50" s="141"/>
      <c r="AF50" s="141"/>
      <c r="AG50" s="141"/>
      <c r="AH50" s="141"/>
      <c r="AI50" s="141"/>
      <c r="AJ50" s="141"/>
      <c r="AK50" s="141"/>
      <c r="AL50" s="141"/>
    </row>
    <row r="51" spans="1:38" ht="15.6" customHeight="1" x14ac:dyDescent="0.3">
      <c r="B51" s="138" t="s">
        <v>451</v>
      </c>
      <c r="G51" t="s">
        <v>402</v>
      </c>
      <c r="X51" s="15"/>
      <c r="AB51" s="141"/>
      <c r="AC51" s="141"/>
      <c r="AD51" s="141"/>
      <c r="AE51" s="141"/>
      <c r="AF51" s="141"/>
      <c r="AG51" s="141"/>
      <c r="AH51" s="141"/>
      <c r="AI51" s="141"/>
      <c r="AJ51" s="141"/>
      <c r="AK51" s="141"/>
      <c r="AL51" s="141"/>
    </row>
    <row r="52" spans="1:38" ht="15.6" customHeight="1" x14ac:dyDescent="0.3">
      <c r="B52" s="138"/>
      <c r="C52" t="s">
        <v>407</v>
      </c>
      <c r="G52" t="s">
        <v>402</v>
      </c>
      <c r="X52" s="15"/>
      <c r="AB52" s="141"/>
      <c r="AC52" s="141"/>
      <c r="AD52" s="141"/>
      <c r="AE52" s="141"/>
      <c r="AF52" s="141"/>
      <c r="AG52" s="141"/>
      <c r="AH52" s="141"/>
      <c r="AI52" s="141"/>
      <c r="AJ52" s="141"/>
      <c r="AK52" s="141"/>
      <c r="AL52" s="141"/>
    </row>
    <row r="53" spans="1:38" ht="15.6" customHeight="1" x14ac:dyDescent="0.3">
      <c r="B53" s="138"/>
      <c r="C53" t="s">
        <v>408</v>
      </c>
      <c r="G53" t="s">
        <v>402</v>
      </c>
      <c r="T53" t="s">
        <v>401</v>
      </c>
      <c r="X53" s="15"/>
      <c r="AB53" s="141"/>
      <c r="AC53" s="141"/>
      <c r="AD53" s="141"/>
      <c r="AE53" s="141"/>
      <c r="AF53" s="141"/>
      <c r="AG53" s="141"/>
      <c r="AH53" s="141"/>
      <c r="AI53" s="141"/>
      <c r="AJ53" s="141"/>
      <c r="AK53" s="141"/>
      <c r="AL53" s="141"/>
    </row>
    <row r="54" spans="1:38" ht="15.6" customHeight="1" x14ac:dyDescent="0.3">
      <c r="B54" s="138"/>
      <c r="C54" t="s">
        <v>412</v>
      </c>
      <c r="G54" t="s">
        <v>402</v>
      </c>
      <c r="X54" s="15"/>
      <c r="AB54" s="141"/>
      <c r="AC54" s="141"/>
      <c r="AD54" s="141"/>
      <c r="AE54" s="141"/>
      <c r="AF54" s="141"/>
      <c r="AG54" s="141"/>
      <c r="AH54" s="141"/>
      <c r="AI54" s="141"/>
      <c r="AJ54" s="141"/>
      <c r="AK54" s="141"/>
      <c r="AL54" s="141"/>
    </row>
    <row r="55" spans="1:38" ht="15.6" customHeight="1" x14ac:dyDescent="0.3">
      <c r="B55" s="139"/>
      <c r="C55" t="s">
        <v>410</v>
      </c>
      <c r="G55" t="s">
        <v>402</v>
      </c>
      <c r="X55" s="15"/>
      <c r="AB55" s="141"/>
      <c r="AC55" s="141"/>
      <c r="AD55" s="141"/>
      <c r="AE55" s="141"/>
      <c r="AF55" s="141"/>
      <c r="AG55" s="141"/>
      <c r="AH55" s="141"/>
      <c r="AI55" s="141"/>
      <c r="AJ55" s="141"/>
      <c r="AK55" s="141"/>
      <c r="AL55" s="141"/>
    </row>
    <row r="56" spans="1:38" ht="15.6" customHeight="1" x14ac:dyDescent="0.3">
      <c r="B56" s="139"/>
      <c r="X56" s="15"/>
      <c r="AB56" s="141"/>
      <c r="AC56" s="141"/>
      <c r="AD56" s="141"/>
      <c r="AE56" s="141"/>
      <c r="AF56" s="141"/>
      <c r="AG56" s="141"/>
      <c r="AH56" s="141"/>
      <c r="AI56" s="141"/>
      <c r="AJ56" s="141"/>
      <c r="AK56" s="141"/>
      <c r="AL56" s="141"/>
    </row>
    <row r="57" spans="1:38" ht="15.6" customHeight="1" x14ac:dyDescent="0.3">
      <c r="A57" s="161" t="s">
        <v>436</v>
      </c>
      <c r="B57" s="137" t="s">
        <v>422</v>
      </c>
      <c r="C57" s="136"/>
      <c r="D57" s="136"/>
      <c r="E57" s="136"/>
      <c r="F57" s="136"/>
      <c r="G57" s="136"/>
      <c r="H57" s="155"/>
      <c r="I57" s="155"/>
      <c r="J57" s="155"/>
      <c r="K57" s="155"/>
      <c r="L57" s="155"/>
      <c r="M57" s="155"/>
      <c r="N57" s="155"/>
      <c r="O57" s="155"/>
      <c r="P57" s="155"/>
      <c r="Q57" s="155"/>
      <c r="R57" s="155"/>
      <c r="T57" t="s">
        <v>401</v>
      </c>
      <c r="X57" s="15"/>
      <c r="AB57" s="141"/>
      <c r="AC57" s="141"/>
      <c r="AD57" s="141"/>
      <c r="AE57" s="141"/>
      <c r="AF57" s="141"/>
      <c r="AG57" s="141"/>
      <c r="AH57" s="141"/>
      <c r="AI57" s="141"/>
      <c r="AJ57" s="141"/>
      <c r="AK57" s="141"/>
      <c r="AL57" s="141"/>
    </row>
    <row r="58" spans="1:38" ht="15.6" customHeight="1" x14ac:dyDescent="0.3">
      <c r="B58" s="138" t="s">
        <v>449</v>
      </c>
      <c r="G58" t="s">
        <v>423</v>
      </c>
      <c r="H58" s="193">
        <f>SUM(H59:H62)</f>
        <v>1000</v>
      </c>
      <c r="I58" s="193">
        <f t="shared" ref="I58:R58" si="3">SUM(I59:I62)</f>
        <v>1000</v>
      </c>
      <c r="J58" s="193">
        <f t="shared" si="3"/>
        <v>1000</v>
      </c>
      <c r="K58" s="193">
        <f t="shared" si="3"/>
        <v>1000</v>
      </c>
      <c r="L58" s="193">
        <f t="shared" si="3"/>
        <v>1000</v>
      </c>
      <c r="M58" s="193">
        <f t="shared" si="3"/>
        <v>1000</v>
      </c>
      <c r="N58" s="193">
        <f t="shared" si="3"/>
        <v>1000</v>
      </c>
      <c r="O58" s="193">
        <f t="shared" si="3"/>
        <v>1000</v>
      </c>
      <c r="P58" s="193">
        <f t="shared" si="3"/>
        <v>1000</v>
      </c>
      <c r="Q58" s="193">
        <f t="shared" si="3"/>
        <v>1000</v>
      </c>
      <c r="R58" s="193">
        <f t="shared" si="3"/>
        <v>1000</v>
      </c>
      <c r="X58" s="15"/>
      <c r="AB58" s="141"/>
      <c r="AC58" s="141"/>
      <c r="AD58" s="141"/>
      <c r="AE58" s="141"/>
      <c r="AF58" s="141"/>
      <c r="AG58" s="141"/>
      <c r="AH58" s="141"/>
      <c r="AI58" s="141"/>
      <c r="AJ58" s="141"/>
      <c r="AK58" s="141"/>
      <c r="AL58" s="141"/>
    </row>
    <row r="59" spans="1:38" ht="15.6" customHeight="1" x14ac:dyDescent="0.3">
      <c r="B59" s="138"/>
      <c r="C59" t="s">
        <v>407</v>
      </c>
      <c r="G59" t="s">
        <v>423</v>
      </c>
      <c r="H59" s="193"/>
      <c r="I59" s="193"/>
      <c r="J59" s="193"/>
      <c r="K59" s="193"/>
      <c r="L59" s="193"/>
      <c r="M59" s="193"/>
      <c r="N59" s="193"/>
      <c r="O59" s="193"/>
      <c r="P59" s="193"/>
      <c r="Q59" s="193"/>
      <c r="R59" s="193"/>
      <c r="X59" s="15"/>
      <c r="AB59" s="141"/>
      <c r="AC59" s="141"/>
      <c r="AD59" s="141"/>
      <c r="AE59" s="141"/>
      <c r="AF59" s="141"/>
      <c r="AG59" s="141"/>
      <c r="AH59" s="141"/>
      <c r="AI59" s="141"/>
      <c r="AJ59" s="141"/>
      <c r="AK59" s="141"/>
      <c r="AL59" s="141"/>
    </row>
    <row r="60" spans="1:38" ht="15.6" customHeight="1" x14ac:dyDescent="0.3">
      <c r="B60" s="138"/>
      <c r="C60" t="s">
        <v>417</v>
      </c>
      <c r="G60" t="s">
        <v>423</v>
      </c>
      <c r="H60" s="193">
        <f>H33*H7</f>
        <v>1000</v>
      </c>
      <c r="I60" s="193">
        <f t="shared" ref="I60:R61" si="4">I33*I7</f>
        <v>1000</v>
      </c>
      <c r="J60" s="193">
        <f t="shared" si="4"/>
        <v>1000</v>
      </c>
      <c r="K60" s="193">
        <f t="shared" si="4"/>
        <v>1000</v>
      </c>
      <c r="L60" s="193">
        <f t="shared" si="4"/>
        <v>1000</v>
      </c>
      <c r="M60" s="193">
        <f t="shared" si="4"/>
        <v>1000</v>
      </c>
      <c r="N60" s="193">
        <f t="shared" si="4"/>
        <v>1000</v>
      </c>
      <c r="O60" s="193">
        <f t="shared" si="4"/>
        <v>1000</v>
      </c>
      <c r="P60" s="193">
        <f t="shared" si="4"/>
        <v>1000</v>
      </c>
      <c r="Q60" s="193">
        <f t="shared" si="4"/>
        <v>1000</v>
      </c>
      <c r="R60" s="193">
        <f t="shared" si="4"/>
        <v>1000</v>
      </c>
      <c r="X60" s="15"/>
      <c r="AB60" s="141"/>
      <c r="AC60" s="141"/>
      <c r="AD60" s="141"/>
      <c r="AE60" s="141"/>
      <c r="AF60" s="141"/>
      <c r="AG60" s="141"/>
      <c r="AH60" s="141"/>
      <c r="AI60" s="141"/>
      <c r="AJ60" s="141"/>
      <c r="AK60" s="141"/>
      <c r="AL60" s="141"/>
    </row>
    <row r="61" spans="1:38" ht="15.6" customHeight="1" x14ac:dyDescent="0.3">
      <c r="B61" s="138"/>
      <c r="C61" t="s">
        <v>409</v>
      </c>
      <c r="G61" t="s">
        <v>423</v>
      </c>
      <c r="H61" s="153">
        <f>H34*H8</f>
        <v>0</v>
      </c>
      <c r="I61" s="153">
        <f t="shared" si="4"/>
        <v>0</v>
      </c>
      <c r="J61" s="153">
        <f t="shared" si="4"/>
        <v>0</v>
      </c>
      <c r="K61" s="153">
        <f t="shared" si="4"/>
        <v>0</v>
      </c>
      <c r="L61" s="153">
        <f t="shared" si="4"/>
        <v>0</v>
      </c>
      <c r="M61" s="153">
        <f t="shared" si="4"/>
        <v>0</v>
      </c>
      <c r="N61" s="153">
        <f t="shared" si="4"/>
        <v>0</v>
      </c>
      <c r="O61" s="153">
        <f t="shared" si="4"/>
        <v>0</v>
      </c>
      <c r="P61" s="153">
        <f t="shared" si="4"/>
        <v>0</v>
      </c>
      <c r="Q61" s="153">
        <f t="shared" si="4"/>
        <v>0</v>
      </c>
      <c r="R61" s="153">
        <f t="shared" si="4"/>
        <v>0</v>
      </c>
      <c r="X61" s="15"/>
      <c r="AB61" s="141"/>
      <c r="AC61" s="141"/>
      <c r="AD61" s="141"/>
      <c r="AE61" s="141"/>
      <c r="AF61" s="141"/>
      <c r="AG61" s="141"/>
      <c r="AH61" s="141"/>
      <c r="AI61" s="141"/>
      <c r="AJ61" s="141"/>
      <c r="AK61" s="141"/>
      <c r="AL61" s="141"/>
    </row>
    <row r="62" spans="1:38" ht="15.6" customHeight="1" x14ac:dyDescent="0.3">
      <c r="B62" s="138"/>
      <c r="C62" t="s">
        <v>410</v>
      </c>
      <c r="G62" t="s">
        <v>423</v>
      </c>
      <c r="H62" s="153"/>
      <c r="I62" s="153"/>
      <c r="J62" s="153"/>
      <c r="K62" s="153"/>
      <c r="L62" s="153"/>
      <c r="M62" s="153"/>
      <c r="N62" s="153"/>
      <c r="O62" s="153"/>
      <c r="P62" s="153"/>
      <c r="Q62" s="153"/>
      <c r="R62" s="153"/>
      <c r="X62" s="15"/>
      <c r="AB62" s="141"/>
      <c r="AC62" s="141"/>
      <c r="AD62" s="141"/>
      <c r="AE62" s="141"/>
      <c r="AF62" s="141"/>
      <c r="AG62" s="141"/>
      <c r="AH62" s="141"/>
      <c r="AI62" s="141"/>
      <c r="AJ62" s="141"/>
      <c r="AK62" s="141"/>
      <c r="AL62" s="141"/>
    </row>
    <row r="63" spans="1:38" ht="15.6" hidden="1" customHeight="1" outlineLevel="2" x14ac:dyDescent="0.3">
      <c r="B63" s="145" t="s">
        <v>398</v>
      </c>
      <c r="C63" s="144"/>
      <c r="D63" s="144"/>
      <c r="G63" t="s">
        <v>423</v>
      </c>
      <c r="X63" s="15"/>
      <c r="AB63" s="141"/>
      <c r="AC63" s="141"/>
      <c r="AD63" s="141"/>
      <c r="AE63" s="141"/>
      <c r="AF63" s="141"/>
      <c r="AG63" s="141"/>
      <c r="AH63" s="141"/>
      <c r="AI63" s="141"/>
      <c r="AJ63" s="141"/>
      <c r="AK63" s="141"/>
      <c r="AL63" s="141"/>
    </row>
    <row r="64" spans="1:38" ht="15.6" hidden="1" customHeight="1" outlineLevel="2" x14ac:dyDescent="0.3">
      <c r="B64" s="145"/>
      <c r="C64" s="144" t="s">
        <v>408</v>
      </c>
      <c r="D64" s="144"/>
      <c r="G64" t="s">
        <v>423</v>
      </c>
      <c r="X64" s="15"/>
      <c r="AB64" s="141"/>
      <c r="AC64" s="141"/>
      <c r="AD64" s="141"/>
      <c r="AE64" s="141"/>
      <c r="AF64" s="141"/>
      <c r="AG64" s="141"/>
      <c r="AH64" s="141"/>
      <c r="AI64" s="141"/>
      <c r="AJ64" s="141"/>
      <c r="AK64" s="141"/>
      <c r="AL64" s="141"/>
    </row>
    <row r="65" spans="2:38" ht="15.6" hidden="1" customHeight="1" outlineLevel="2" x14ac:dyDescent="0.3">
      <c r="B65" s="145"/>
      <c r="C65" s="144" t="s">
        <v>412</v>
      </c>
      <c r="D65" s="144"/>
      <c r="G65" t="s">
        <v>423</v>
      </c>
      <c r="X65" s="15"/>
      <c r="AB65" s="141"/>
      <c r="AC65" s="141"/>
      <c r="AD65" s="141"/>
      <c r="AE65" s="141"/>
      <c r="AF65" s="141"/>
      <c r="AG65" s="141"/>
      <c r="AH65" s="141"/>
      <c r="AI65" s="141"/>
      <c r="AJ65" s="141"/>
      <c r="AK65" s="141"/>
      <c r="AL65" s="141"/>
    </row>
    <row r="66" spans="2:38" ht="15.6" hidden="1" customHeight="1" outlineLevel="2" x14ac:dyDescent="0.3">
      <c r="B66" s="145"/>
      <c r="C66" s="144" t="s">
        <v>410</v>
      </c>
      <c r="D66" s="144"/>
      <c r="G66" t="s">
        <v>423</v>
      </c>
      <c r="X66" s="15"/>
      <c r="AB66" s="141"/>
      <c r="AC66" s="141"/>
      <c r="AD66" s="141"/>
      <c r="AE66" s="141"/>
      <c r="AF66" s="141"/>
      <c r="AG66" s="141"/>
      <c r="AH66" s="141"/>
      <c r="AI66" s="141"/>
      <c r="AJ66" s="141"/>
      <c r="AK66" s="141"/>
      <c r="AL66" s="141"/>
    </row>
    <row r="67" spans="2:38" ht="15.6" hidden="1" customHeight="1" outlineLevel="2" x14ac:dyDescent="0.3">
      <c r="B67" s="145" t="s">
        <v>399</v>
      </c>
      <c r="C67" s="144"/>
      <c r="D67" s="144"/>
      <c r="G67" t="s">
        <v>423</v>
      </c>
      <c r="X67" s="15"/>
      <c r="AB67" s="141"/>
      <c r="AC67" s="141"/>
      <c r="AD67" s="141"/>
      <c r="AE67" s="141"/>
      <c r="AF67" s="141"/>
      <c r="AG67" s="141"/>
      <c r="AH67" s="141"/>
      <c r="AI67" s="141"/>
      <c r="AJ67" s="141"/>
      <c r="AK67" s="141"/>
      <c r="AL67" s="141"/>
    </row>
    <row r="68" spans="2:38" ht="15.6" hidden="1" customHeight="1" outlineLevel="2" x14ac:dyDescent="0.3">
      <c r="B68" s="145"/>
      <c r="C68" s="144" t="s">
        <v>408</v>
      </c>
      <c r="D68" s="144"/>
      <c r="G68" t="s">
        <v>423</v>
      </c>
      <c r="X68" s="15"/>
      <c r="AB68" s="141"/>
      <c r="AC68" s="141"/>
      <c r="AD68" s="141"/>
      <c r="AE68" s="141"/>
      <c r="AF68" s="141"/>
      <c r="AG68" s="141"/>
      <c r="AH68" s="141"/>
      <c r="AI68" s="141"/>
      <c r="AJ68" s="141"/>
      <c r="AK68" s="141"/>
      <c r="AL68" s="141"/>
    </row>
    <row r="69" spans="2:38" ht="15.6" hidden="1" customHeight="1" outlineLevel="2" x14ac:dyDescent="0.3">
      <c r="B69" s="145"/>
      <c r="C69" s="144" t="s">
        <v>412</v>
      </c>
      <c r="D69" s="144"/>
      <c r="G69" t="s">
        <v>423</v>
      </c>
      <c r="X69" s="15"/>
      <c r="AB69" s="141"/>
      <c r="AC69" s="141"/>
      <c r="AD69" s="141"/>
      <c r="AE69" s="141"/>
      <c r="AF69" s="141"/>
      <c r="AG69" s="141"/>
      <c r="AH69" s="141"/>
      <c r="AI69" s="141"/>
      <c r="AJ69" s="141"/>
      <c r="AK69" s="141"/>
      <c r="AL69" s="141"/>
    </row>
    <row r="70" spans="2:38" ht="15.6" hidden="1" customHeight="1" outlineLevel="2" x14ac:dyDescent="0.3">
      <c r="B70" s="145"/>
      <c r="C70" s="144" t="s">
        <v>410</v>
      </c>
      <c r="D70" s="144"/>
      <c r="G70" t="s">
        <v>423</v>
      </c>
      <c r="X70" s="15"/>
      <c r="AB70" s="141"/>
      <c r="AC70" s="141"/>
      <c r="AD70" s="141"/>
      <c r="AE70" s="141"/>
      <c r="AF70" s="141"/>
      <c r="AG70" s="141"/>
      <c r="AH70" s="141"/>
      <c r="AI70" s="141"/>
      <c r="AJ70" s="141"/>
      <c r="AK70" s="141"/>
      <c r="AL70" s="141"/>
    </row>
    <row r="71" spans="2:38" ht="15.6" hidden="1" customHeight="1" outlineLevel="2" x14ac:dyDescent="0.3">
      <c r="B71" s="146" t="s">
        <v>397</v>
      </c>
      <c r="C71" s="144"/>
      <c r="D71" s="144"/>
      <c r="G71" t="s">
        <v>423</v>
      </c>
      <c r="X71" s="15"/>
      <c r="AB71" s="141"/>
      <c r="AC71" s="141"/>
      <c r="AD71" s="141"/>
      <c r="AE71" s="141"/>
      <c r="AF71" s="141"/>
      <c r="AG71" s="141"/>
      <c r="AH71" s="141"/>
      <c r="AI71" s="141"/>
      <c r="AJ71" s="141"/>
      <c r="AK71" s="141"/>
      <c r="AL71" s="141"/>
    </row>
    <row r="72" spans="2:38" ht="15.6" hidden="1" customHeight="1" outlineLevel="2" x14ac:dyDescent="0.3">
      <c r="B72" s="146"/>
      <c r="C72" s="144" t="s">
        <v>408</v>
      </c>
      <c r="D72" s="144"/>
      <c r="G72" t="s">
        <v>423</v>
      </c>
      <c r="X72" s="15"/>
      <c r="AB72" s="141"/>
      <c r="AC72" s="141"/>
      <c r="AD72" s="141"/>
      <c r="AE72" s="141"/>
      <c r="AF72" s="141"/>
      <c r="AG72" s="141"/>
      <c r="AH72" s="141"/>
      <c r="AI72" s="141"/>
      <c r="AJ72" s="141"/>
      <c r="AK72" s="141"/>
      <c r="AL72" s="141"/>
    </row>
    <row r="73" spans="2:38" ht="15.6" hidden="1" customHeight="1" outlineLevel="2" x14ac:dyDescent="0.3">
      <c r="B73" s="146"/>
      <c r="C73" s="144" t="s">
        <v>412</v>
      </c>
      <c r="D73" s="144"/>
      <c r="G73" t="s">
        <v>423</v>
      </c>
      <c r="X73" s="15"/>
      <c r="AB73" s="141"/>
      <c r="AC73" s="141"/>
      <c r="AD73" s="141"/>
      <c r="AE73" s="141"/>
      <c r="AF73" s="141"/>
      <c r="AG73" s="141"/>
      <c r="AH73" s="141"/>
      <c r="AI73" s="141"/>
      <c r="AJ73" s="141"/>
      <c r="AK73" s="141"/>
      <c r="AL73" s="141"/>
    </row>
    <row r="74" spans="2:38" ht="15.6" customHeight="1" collapsed="1" x14ac:dyDescent="0.3">
      <c r="B74" s="138" t="s">
        <v>450</v>
      </c>
      <c r="G74" t="s">
        <v>423</v>
      </c>
      <c r="X74" s="15"/>
      <c r="AB74" s="141"/>
      <c r="AC74" s="141"/>
      <c r="AD74" s="141"/>
      <c r="AE74" s="141"/>
      <c r="AF74" s="141"/>
      <c r="AG74" s="141"/>
      <c r="AH74" s="141"/>
      <c r="AI74" s="141"/>
      <c r="AJ74" s="141"/>
      <c r="AK74" s="141"/>
      <c r="AL74" s="141"/>
    </row>
    <row r="75" spans="2:38" ht="15.6" customHeight="1" x14ac:dyDescent="0.3">
      <c r="B75" s="138"/>
      <c r="C75" t="s">
        <v>407</v>
      </c>
      <c r="G75" t="s">
        <v>423</v>
      </c>
      <c r="X75" s="15"/>
      <c r="AB75" s="141"/>
      <c r="AC75" s="141"/>
      <c r="AD75" s="141"/>
      <c r="AE75" s="141"/>
      <c r="AF75" s="141"/>
      <c r="AG75" s="141"/>
      <c r="AH75" s="141"/>
      <c r="AI75" s="141"/>
      <c r="AJ75" s="141"/>
      <c r="AK75" s="141"/>
      <c r="AL75" s="141"/>
    </row>
    <row r="76" spans="2:38" ht="15.6" customHeight="1" x14ac:dyDescent="0.3">
      <c r="B76" s="138"/>
      <c r="C76" t="s">
        <v>408</v>
      </c>
      <c r="G76" t="s">
        <v>423</v>
      </c>
      <c r="X76" s="15"/>
      <c r="AB76" s="141"/>
      <c r="AC76" s="141"/>
      <c r="AD76" s="141"/>
      <c r="AE76" s="141"/>
      <c r="AF76" s="141"/>
      <c r="AG76" s="141"/>
      <c r="AH76" s="141"/>
      <c r="AI76" s="141"/>
      <c r="AJ76" s="141"/>
      <c r="AK76" s="141"/>
      <c r="AL76" s="141"/>
    </row>
    <row r="77" spans="2:38" ht="15.6" customHeight="1" x14ac:dyDescent="0.3">
      <c r="B77" s="138"/>
      <c r="C77" t="s">
        <v>412</v>
      </c>
      <c r="G77" t="s">
        <v>423</v>
      </c>
      <c r="X77" s="15"/>
      <c r="AB77" s="141"/>
      <c r="AC77" s="141"/>
      <c r="AD77" s="141"/>
      <c r="AE77" s="141"/>
      <c r="AF77" s="141"/>
      <c r="AG77" s="141"/>
      <c r="AH77" s="141"/>
      <c r="AI77" s="141"/>
      <c r="AJ77" s="141"/>
      <c r="AK77" s="141"/>
      <c r="AL77" s="141"/>
    </row>
    <row r="78" spans="2:38" ht="15.6" customHeight="1" x14ac:dyDescent="0.3">
      <c r="B78" s="138" t="s">
        <v>451</v>
      </c>
      <c r="G78" t="s">
        <v>423</v>
      </c>
      <c r="X78" s="15"/>
      <c r="AB78" s="141"/>
      <c r="AC78" s="141"/>
      <c r="AD78" s="141"/>
      <c r="AE78" s="141"/>
      <c r="AF78" s="141"/>
      <c r="AG78" s="141"/>
      <c r="AH78" s="141"/>
      <c r="AI78" s="141"/>
      <c r="AJ78" s="141"/>
      <c r="AK78" s="141"/>
      <c r="AL78" s="141"/>
    </row>
    <row r="79" spans="2:38" ht="15.6" customHeight="1" x14ac:dyDescent="0.3">
      <c r="B79" s="138"/>
      <c r="C79" t="s">
        <v>407</v>
      </c>
      <c r="G79" t="s">
        <v>423</v>
      </c>
      <c r="X79" s="15"/>
      <c r="AB79" s="141"/>
      <c r="AC79" s="141"/>
      <c r="AD79" s="141"/>
      <c r="AE79" s="141"/>
      <c r="AF79" s="141"/>
      <c r="AG79" s="141"/>
      <c r="AH79" s="141"/>
      <c r="AI79" s="141"/>
      <c r="AJ79" s="141"/>
      <c r="AK79" s="141"/>
      <c r="AL79" s="141"/>
    </row>
    <row r="80" spans="2:38" ht="15.6" customHeight="1" x14ac:dyDescent="0.3">
      <c r="B80" s="138"/>
      <c r="C80" t="s">
        <v>408</v>
      </c>
      <c r="G80" t="s">
        <v>423</v>
      </c>
      <c r="T80" t="s">
        <v>401</v>
      </c>
      <c r="X80" s="15"/>
      <c r="AB80" s="141"/>
      <c r="AC80" s="141"/>
      <c r="AD80" s="141"/>
      <c r="AE80" s="141"/>
      <c r="AF80" s="141"/>
      <c r="AG80" s="141"/>
      <c r="AH80" s="141"/>
      <c r="AI80" s="141"/>
      <c r="AJ80" s="141"/>
      <c r="AK80" s="141"/>
      <c r="AL80" s="141"/>
    </row>
    <row r="81" spans="1:38" ht="15.6" customHeight="1" x14ac:dyDescent="0.3">
      <c r="B81" s="138"/>
      <c r="C81" t="s">
        <v>412</v>
      </c>
      <c r="G81" t="s">
        <v>423</v>
      </c>
      <c r="X81" s="15"/>
      <c r="AB81" s="141"/>
      <c r="AC81" s="141"/>
      <c r="AD81" s="141"/>
      <c r="AE81" s="141"/>
      <c r="AF81" s="141"/>
      <c r="AG81" s="141"/>
      <c r="AH81" s="141"/>
      <c r="AI81" s="141"/>
      <c r="AJ81" s="141"/>
      <c r="AK81" s="141"/>
      <c r="AL81" s="141"/>
    </row>
    <row r="82" spans="1:38" ht="15.6" customHeight="1" x14ac:dyDescent="0.3">
      <c r="B82" s="143"/>
      <c r="X82" s="15"/>
      <c r="AB82" s="141"/>
      <c r="AC82" s="141"/>
      <c r="AD82" s="141"/>
      <c r="AE82" s="141"/>
      <c r="AF82" s="141"/>
      <c r="AG82" s="141"/>
      <c r="AH82" s="141"/>
      <c r="AI82" s="141"/>
      <c r="AJ82" s="141"/>
      <c r="AK82" s="141"/>
      <c r="AL82" s="141"/>
    </row>
    <row r="83" spans="1:38" ht="15.6" customHeight="1" x14ac:dyDescent="0.3">
      <c r="B83" s="133"/>
      <c r="C83" s="144"/>
      <c r="X83" s="15"/>
      <c r="AB83" s="141"/>
      <c r="AC83" s="141"/>
      <c r="AD83" s="141"/>
      <c r="AE83" s="141"/>
      <c r="AF83" s="141"/>
      <c r="AG83" s="141"/>
      <c r="AH83" s="141"/>
      <c r="AI83" s="141"/>
      <c r="AJ83" s="141"/>
      <c r="AK83" s="141"/>
      <c r="AL83" s="141"/>
    </row>
    <row r="84" spans="1:38" ht="15.6" customHeight="1" x14ac:dyDescent="0.3">
      <c r="B84" s="139"/>
      <c r="X84" s="15"/>
      <c r="AB84" s="141"/>
      <c r="AC84" s="141"/>
      <c r="AD84" s="141"/>
      <c r="AE84" s="141"/>
      <c r="AF84" s="141"/>
      <c r="AG84" s="141"/>
      <c r="AH84" s="141"/>
      <c r="AI84" s="141"/>
      <c r="AJ84" s="141"/>
      <c r="AK84" s="141"/>
      <c r="AL84" s="141"/>
    </row>
    <row r="85" spans="1:38" ht="15.6" customHeight="1" x14ac:dyDescent="0.3">
      <c r="B85" s="139"/>
      <c r="H85" s="4">
        <v>2010</v>
      </c>
      <c r="I85" s="4">
        <v>2011</v>
      </c>
      <c r="J85" s="4">
        <v>2012</v>
      </c>
      <c r="K85" s="4">
        <v>2013</v>
      </c>
      <c r="L85" s="4">
        <v>2014</v>
      </c>
      <c r="M85" s="4">
        <v>2015</v>
      </c>
      <c r="N85" s="4">
        <v>2016</v>
      </c>
      <c r="O85" s="4">
        <v>2017</v>
      </c>
      <c r="P85" s="4">
        <v>2018</v>
      </c>
      <c r="Q85" s="4">
        <v>2019</v>
      </c>
      <c r="R85" s="5"/>
      <c r="X85" s="15"/>
      <c r="AB85" s="141"/>
      <c r="AC85" s="141"/>
      <c r="AD85" s="141"/>
      <c r="AE85" s="141"/>
      <c r="AF85" s="141"/>
      <c r="AG85" s="141"/>
      <c r="AH85" s="141"/>
      <c r="AI85" s="141"/>
      <c r="AJ85" s="141"/>
      <c r="AK85" s="141"/>
      <c r="AL85" s="141"/>
    </row>
    <row r="86" spans="1:38" ht="15.6" customHeight="1" x14ac:dyDescent="0.3">
      <c r="A86" s="161" t="s">
        <v>437</v>
      </c>
      <c r="B86" s="137" t="s">
        <v>489</v>
      </c>
      <c r="C86" s="136"/>
      <c r="D86" s="136"/>
      <c r="E86" s="136"/>
      <c r="F86" s="136"/>
      <c r="G86" s="136"/>
      <c r="H86" s="150"/>
      <c r="I86" s="150"/>
      <c r="J86" s="150"/>
      <c r="K86" s="150"/>
      <c r="L86" s="150"/>
      <c r="M86" s="150"/>
      <c r="N86" s="150"/>
      <c r="O86" s="150"/>
      <c r="P86" s="150"/>
      <c r="Q86" s="150"/>
      <c r="R86" s="150"/>
      <c r="X86" s="15"/>
      <c r="AB86" s="141"/>
      <c r="AC86" s="141"/>
      <c r="AD86" s="141"/>
      <c r="AE86" s="141"/>
      <c r="AF86" s="141"/>
      <c r="AG86" s="141"/>
      <c r="AH86" s="141"/>
      <c r="AI86" s="141"/>
      <c r="AJ86" s="141"/>
      <c r="AK86" s="141"/>
      <c r="AL86" s="141"/>
    </row>
    <row r="87" spans="1:38" ht="15.6" customHeight="1" x14ac:dyDescent="0.3">
      <c r="B87" s="138" t="s">
        <v>449</v>
      </c>
      <c r="G87" t="s">
        <v>454</v>
      </c>
      <c r="H87" s="154"/>
      <c r="I87" s="154"/>
      <c r="J87" s="154"/>
      <c r="K87" s="154"/>
      <c r="L87" s="154"/>
      <c r="M87" s="154"/>
      <c r="N87" s="154"/>
      <c r="O87" s="154"/>
      <c r="P87" s="154"/>
      <c r="Q87" s="154"/>
      <c r="R87" s="154"/>
      <c r="X87" s="15"/>
      <c r="AB87" s="141"/>
      <c r="AC87" s="141"/>
      <c r="AD87" s="141"/>
      <c r="AE87" s="141"/>
      <c r="AF87" s="141"/>
      <c r="AG87" s="141"/>
      <c r="AH87" s="141"/>
      <c r="AI87" s="141"/>
      <c r="AJ87" s="141"/>
      <c r="AK87" s="141"/>
      <c r="AL87" s="141"/>
    </row>
    <row r="88" spans="1:38" ht="15.6" customHeight="1" x14ac:dyDescent="0.3">
      <c r="B88" s="138"/>
      <c r="C88" t="s">
        <v>407</v>
      </c>
      <c r="G88" t="s">
        <v>454</v>
      </c>
      <c r="H88" s="154"/>
      <c r="I88" s="154"/>
      <c r="J88" s="154"/>
      <c r="K88" s="154"/>
      <c r="L88" s="154"/>
      <c r="M88" s="154"/>
      <c r="N88" s="154"/>
      <c r="O88" s="154"/>
      <c r="P88" s="154"/>
      <c r="Q88" s="154"/>
      <c r="R88" s="154"/>
      <c r="X88" s="15"/>
      <c r="AB88" s="141"/>
      <c r="AC88" s="141"/>
      <c r="AD88" s="141"/>
      <c r="AE88" s="141"/>
      <c r="AF88" s="141"/>
      <c r="AG88" s="141"/>
      <c r="AH88" s="141"/>
      <c r="AI88" s="141"/>
      <c r="AJ88" s="141"/>
      <c r="AK88" s="141"/>
      <c r="AL88" s="141"/>
    </row>
    <row r="89" spans="1:38" ht="15.6" customHeight="1" x14ac:dyDescent="0.3">
      <c r="B89" s="138"/>
      <c r="C89" t="s">
        <v>417</v>
      </c>
      <c r="G89" t="s">
        <v>454</v>
      </c>
      <c r="H89" s="171">
        <f t="shared" ref="H89:P89" si="5">I89*0.95</f>
        <v>20.955792873343253</v>
      </c>
      <c r="I89" s="171">
        <f t="shared" si="5"/>
        <v>22.058729340361321</v>
      </c>
      <c r="J89" s="171">
        <f t="shared" si="5"/>
        <v>23.219715095117181</v>
      </c>
      <c r="K89" s="171">
        <f t="shared" si="5"/>
        <v>24.441805363281244</v>
      </c>
      <c r="L89" s="171">
        <f t="shared" si="5"/>
        <v>25.728216171874994</v>
      </c>
      <c r="M89" s="171">
        <f t="shared" si="5"/>
        <v>27.082332812499995</v>
      </c>
      <c r="N89" s="171">
        <f t="shared" si="5"/>
        <v>28.507718749999995</v>
      </c>
      <c r="O89" s="171">
        <f t="shared" si="5"/>
        <v>30.008124999999996</v>
      </c>
      <c r="P89" s="171">
        <f t="shared" si="5"/>
        <v>31.587499999999999</v>
      </c>
      <c r="Q89" s="171">
        <f>R89*0.95</f>
        <v>33.25</v>
      </c>
      <c r="R89" s="182">
        <v>35</v>
      </c>
      <c r="T89" t="s">
        <v>517</v>
      </c>
      <c r="X89" s="15"/>
      <c r="AB89" s="141"/>
      <c r="AC89" s="141"/>
      <c r="AD89" s="141"/>
      <c r="AE89" s="141"/>
      <c r="AF89" s="141"/>
      <c r="AG89" s="141"/>
      <c r="AH89" s="141"/>
      <c r="AI89" s="141"/>
      <c r="AJ89" s="141"/>
      <c r="AK89" s="141"/>
      <c r="AL89" s="141"/>
    </row>
    <row r="90" spans="1:38" ht="15.6" customHeight="1" x14ac:dyDescent="0.3">
      <c r="B90" s="138"/>
      <c r="C90" t="s">
        <v>409</v>
      </c>
      <c r="G90" t="s">
        <v>454</v>
      </c>
      <c r="H90" s="182">
        <v>25</v>
      </c>
      <c r="I90" s="182">
        <v>25</v>
      </c>
      <c r="J90" s="182">
        <v>25</v>
      </c>
      <c r="K90" s="182">
        <v>25</v>
      </c>
      <c r="L90" s="182">
        <v>25</v>
      </c>
      <c r="M90" s="182">
        <v>25</v>
      </c>
      <c r="N90" s="182">
        <v>25</v>
      </c>
      <c r="O90" s="182">
        <v>25</v>
      </c>
      <c r="P90" s="182">
        <v>25</v>
      </c>
      <c r="Q90" s="182">
        <v>25</v>
      </c>
      <c r="R90" s="182">
        <v>25</v>
      </c>
      <c r="T90" t="s">
        <v>517</v>
      </c>
      <c r="X90" s="15"/>
      <c r="AB90" s="141"/>
      <c r="AC90" s="141"/>
      <c r="AD90" s="141"/>
      <c r="AE90" s="141"/>
      <c r="AF90" s="141"/>
      <c r="AG90" s="141"/>
      <c r="AH90" s="141"/>
      <c r="AI90" s="141"/>
      <c r="AJ90" s="141"/>
      <c r="AK90" s="141"/>
      <c r="AL90" s="141"/>
    </row>
    <row r="91" spans="1:38" ht="15.6" customHeight="1" x14ac:dyDescent="0.3">
      <c r="B91" s="138"/>
      <c r="C91" t="s">
        <v>410</v>
      </c>
      <c r="G91" t="s">
        <v>454</v>
      </c>
      <c r="H91" s="154"/>
      <c r="I91" s="154"/>
      <c r="J91" s="154"/>
      <c r="K91" s="154"/>
      <c r="L91" s="154"/>
      <c r="M91" s="154"/>
      <c r="N91" s="154"/>
      <c r="O91" s="154"/>
      <c r="P91" s="154"/>
      <c r="Q91" s="154"/>
      <c r="R91" s="154"/>
      <c r="X91" s="15"/>
      <c r="AB91" s="141"/>
      <c r="AC91" s="141"/>
      <c r="AD91" s="141"/>
      <c r="AE91" s="141"/>
      <c r="AF91" s="141"/>
      <c r="AG91" s="141"/>
      <c r="AH91" s="141"/>
      <c r="AI91" s="141"/>
      <c r="AJ91" s="141"/>
      <c r="AK91" s="141"/>
      <c r="AL91" s="141"/>
    </row>
    <row r="92" spans="1:38" ht="15.6" hidden="1" customHeight="1" outlineLevel="1" x14ac:dyDescent="0.3">
      <c r="B92" s="145" t="s">
        <v>398</v>
      </c>
      <c r="C92" s="144"/>
      <c r="D92" s="144"/>
      <c r="X92" s="15"/>
      <c r="AB92" s="141"/>
      <c r="AC92" s="141"/>
      <c r="AD92" s="141"/>
      <c r="AE92" s="141"/>
      <c r="AF92" s="141"/>
      <c r="AG92" s="141"/>
      <c r="AH92" s="141"/>
      <c r="AI92" s="141"/>
      <c r="AJ92" s="141"/>
      <c r="AK92" s="141"/>
      <c r="AL92" s="141"/>
    </row>
    <row r="93" spans="1:38" ht="15.6" hidden="1" customHeight="1" outlineLevel="1" x14ac:dyDescent="0.3">
      <c r="B93" s="145"/>
      <c r="C93" s="144" t="s">
        <v>408</v>
      </c>
      <c r="D93" s="144"/>
      <c r="X93" s="15"/>
      <c r="AB93" s="141"/>
      <c r="AC93" s="141"/>
      <c r="AD93" s="141"/>
      <c r="AE93" s="141"/>
      <c r="AF93" s="141"/>
      <c r="AG93" s="141"/>
      <c r="AH93" s="141"/>
      <c r="AI93" s="141"/>
      <c r="AJ93" s="141"/>
      <c r="AK93" s="141"/>
      <c r="AL93" s="141"/>
    </row>
    <row r="94" spans="1:38" ht="15.6" hidden="1" customHeight="1" outlineLevel="1" x14ac:dyDescent="0.3">
      <c r="B94" s="145"/>
      <c r="C94" s="144" t="s">
        <v>412</v>
      </c>
      <c r="D94" s="144"/>
      <c r="X94" s="15"/>
      <c r="AB94" s="141"/>
      <c r="AC94" s="141"/>
      <c r="AD94" s="141"/>
      <c r="AE94" s="141"/>
      <c r="AF94" s="141"/>
      <c r="AG94" s="141"/>
      <c r="AH94" s="141"/>
      <c r="AI94" s="141"/>
      <c r="AJ94" s="141"/>
      <c r="AK94" s="141"/>
      <c r="AL94" s="141"/>
    </row>
    <row r="95" spans="1:38" ht="15.6" hidden="1" customHeight="1" outlineLevel="1" x14ac:dyDescent="0.3">
      <c r="B95" s="145"/>
      <c r="C95" s="144" t="s">
        <v>410</v>
      </c>
      <c r="D95" s="144"/>
      <c r="X95" s="15"/>
      <c r="AB95" s="141"/>
      <c r="AC95" s="141"/>
      <c r="AD95" s="141"/>
      <c r="AE95" s="141"/>
      <c r="AF95" s="141"/>
      <c r="AG95" s="141"/>
      <c r="AH95" s="141"/>
      <c r="AI95" s="141"/>
      <c r="AJ95" s="141"/>
      <c r="AK95" s="141"/>
      <c r="AL95" s="141"/>
    </row>
    <row r="96" spans="1:38" ht="15.6" hidden="1" customHeight="1" outlineLevel="1" x14ac:dyDescent="0.3">
      <c r="B96" s="145" t="s">
        <v>399</v>
      </c>
      <c r="C96" s="144"/>
      <c r="D96" s="144"/>
      <c r="X96" s="15"/>
      <c r="AB96" s="141"/>
      <c r="AC96" s="141"/>
      <c r="AD96" s="141"/>
      <c r="AE96" s="141"/>
      <c r="AF96" s="141"/>
      <c r="AG96" s="141"/>
      <c r="AH96" s="141"/>
      <c r="AI96" s="141"/>
      <c r="AJ96" s="141"/>
      <c r="AK96" s="141"/>
      <c r="AL96" s="141"/>
    </row>
    <row r="97" spans="2:38" ht="15.6" hidden="1" customHeight="1" outlineLevel="1" x14ac:dyDescent="0.3">
      <c r="B97" s="145"/>
      <c r="C97" s="144" t="s">
        <v>408</v>
      </c>
      <c r="D97" s="144"/>
      <c r="X97" s="15"/>
      <c r="AB97" s="141"/>
      <c r="AC97" s="141"/>
      <c r="AD97" s="141"/>
      <c r="AE97" s="141"/>
      <c r="AF97" s="141"/>
      <c r="AG97" s="141"/>
      <c r="AH97" s="141"/>
      <c r="AI97" s="141"/>
      <c r="AJ97" s="141"/>
      <c r="AK97" s="141"/>
      <c r="AL97" s="141"/>
    </row>
    <row r="98" spans="2:38" ht="15.6" hidden="1" customHeight="1" outlineLevel="1" x14ac:dyDescent="0.3">
      <c r="B98" s="145"/>
      <c r="C98" s="144" t="s">
        <v>412</v>
      </c>
      <c r="D98" s="144"/>
      <c r="X98" s="15"/>
      <c r="AB98" s="141"/>
      <c r="AC98" s="141"/>
      <c r="AD98" s="141"/>
      <c r="AE98" s="141"/>
      <c r="AF98" s="141"/>
      <c r="AG98" s="141"/>
      <c r="AH98" s="141"/>
      <c r="AI98" s="141"/>
      <c r="AJ98" s="141"/>
      <c r="AK98" s="141"/>
      <c r="AL98" s="141"/>
    </row>
    <row r="99" spans="2:38" ht="15.6" hidden="1" customHeight="1" outlineLevel="1" x14ac:dyDescent="0.3">
      <c r="B99" s="145"/>
      <c r="C99" s="144" t="s">
        <v>410</v>
      </c>
      <c r="D99" s="144"/>
      <c r="X99" s="15"/>
      <c r="AB99" s="141"/>
      <c r="AC99" s="141"/>
      <c r="AD99" s="141"/>
      <c r="AE99" s="141"/>
      <c r="AF99" s="141"/>
      <c r="AG99" s="141"/>
      <c r="AH99" s="141"/>
      <c r="AI99" s="141"/>
      <c r="AJ99" s="141"/>
      <c r="AK99" s="141"/>
      <c r="AL99" s="141"/>
    </row>
    <row r="100" spans="2:38" ht="15.6" hidden="1" customHeight="1" outlineLevel="1" x14ac:dyDescent="0.3">
      <c r="B100" s="146" t="s">
        <v>397</v>
      </c>
      <c r="C100" s="144"/>
      <c r="D100" s="144"/>
      <c r="X100" s="15"/>
      <c r="AB100" s="141"/>
      <c r="AC100" s="141"/>
      <c r="AD100" s="141"/>
      <c r="AE100" s="141"/>
      <c r="AF100" s="141"/>
      <c r="AG100" s="141"/>
      <c r="AH100" s="141"/>
      <c r="AI100" s="141"/>
      <c r="AJ100" s="141"/>
      <c r="AK100" s="141"/>
      <c r="AL100" s="141"/>
    </row>
    <row r="101" spans="2:38" ht="15.6" hidden="1" customHeight="1" outlineLevel="1" x14ac:dyDescent="0.3">
      <c r="B101" s="146"/>
      <c r="C101" s="144" t="s">
        <v>408</v>
      </c>
      <c r="D101" s="144"/>
      <c r="X101" s="15"/>
      <c r="AB101" s="141"/>
      <c r="AC101" s="141"/>
      <c r="AD101" s="141"/>
      <c r="AE101" s="141"/>
      <c r="AF101" s="141"/>
      <c r="AG101" s="141"/>
      <c r="AH101" s="141"/>
      <c r="AI101" s="141"/>
      <c r="AJ101" s="141"/>
      <c r="AK101" s="141"/>
      <c r="AL101" s="141"/>
    </row>
    <row r="102" spans="2:38" ht="15.6" hidden="1" customHeight="1" outlineLevel="1" x14ac:dyDescent="0.3">
      <c r="B102" s="146"/>
      <c r="C102" s="144" t="s">
        <v>412</v>
      </c>
      <c r="D102" s="144"/>
      <c r="X102" s="15"/>
      <c r="AB102" s="141"/>
      <c r="AC102" s="141"/>
      <c r="AD102" s="141"/>
      <c r="AE102" s="141"/>
      <c r="AF102" s="141"/>
      <c r="AG102" s="141"/>
      <c r="AH102" s="141"/>
      <c r="AI102" s="141"/>
      <c r="AJ102" s="141"/>
      <c r="AK102" s="141"/>
      <c r="AL102" s="141"/>
    </row>
    <row r="103" spans="2:38" ht="15.6" customHeight="1" collapsed="1" x14ac:dyDescent="0.3">
      <c r="B103" s="138" t="s">
        <v>450</v>
      </c>
      <c r="X103" s="15"/>
      <c r="AB103" s="141"/>
      <c r="AC103" s="141"/>
      <c r="AD103" s="141"/>
      <c r="AE103" s="141"/>
      <c r="AF103" s="141"/>
      <c r="AG103" s="141"/>
      <c r="AH103" s="141"/>
      <c r="AI103" s="141"/>
      <c r="AJ103" s="141"/>
      <c r="AK103" s="141"/>
      <c r="AL103" s="141"/>
    </row>
    <row r="104" spans="2:38" ht="15.6" customHeight="1" x14ac:dyDescent="0.3">
      <c r="B104" s="138"/>
      <c r="C104" t="s">
        <v>407</v>
      </c>
      <c r="X104" s="15"/>
      <c r="AB104" s="141"/>
      <c r="AC104" s="141"/>
      <c r="AD104" s="141"/>
      <c r="AE104" s="141"/>
      <c r="AF104" s="141"/>
      <c r="AG104" s="141"/>
      <c r="AH104" s="141"/>
      <c r="AI104" s="141"/>
      <c r="AJ104" s="141"/>
      <c r="AK104" s="141"/>
      <c r="AL104" s="141"/>
    </row>
    <row r="105" spans="2:38" ht="15.6" customHeight="1" x14ac:dyDescent="0.3">
      <c r="B105" s="138"/>
      <c r="C105" t="s">
        <v>408</v>
      </c>
      <c r="X105" s="15"/>
      <c r="AB105" s="141"/>
      <c r="AC105" s="141"/>
      <c r="AD105" s="141"/>
      <c r="AE105" s="141"/>
      <c r="AF105" s="141"/>
      <c r="AG105" s="141"/>
      <c r="AH105" s="141"/>
      <c r="AI105" s="141"/>
      <c r="AJ105" s="141"/>
      <c r="AK105" s="141"/>
      <c r="AL105" s="141"/>
    </row>
    <row r="106" spans="2:38" ht="15.6" customHeight="1" x14ac:dyDescent="0.3">
      <c r="B106" s="138"/>
      <c r="C106" t="s">
        <v>412</v>
      </c>
      <c r="X106" s="15"/>
      <c r="AB106" s="141"/>
      <c r="AC106" s="141"/>
      <c r="AD106" s="141"/>
      <c r="AE106" s="141"/>
      <c r="AF106" s="141"/>
      <c r="AG106" s="141"/>
      <c r="AH106" s="141"/>
      <c r="AI106" s="141"/>
      <c r="AJ106" s="141"/>
      <c r="AK106" s="141"/>
      <c r="AL106" s="141"/>
    </row>
    <row r="107" spans="2:38" ht="15.6" customHeight="1" x14ac:dyDescent="0.3">
      <c r="B107" s="138" t="s">
        <v>451</v>
      </c>
      <c r="X107" s="15"/>
      <c r="AB107" s="141"/>
      <c r="AC107" s="141"/>
      <c r="AD107" s="141"/>
      <c r="AE107" s="141"/>
      <c r="AF107" s="141"/>
      <c r="AG107" s="141"/>
      <c r="AH107" s="141"/>
      <c r="AI107" s="141"/>
      <c r="AJ107" s="141"/>
      <c r="AK107" s="141"/>
      <c r="AL107" s="141"/>
    </row>
    <row r="108" spans="2:38" ht="15.6" customHeight="1" x14ac:dyDescent="0.3">
      <c r="B108" s="138"/>
      <c r="C108" t="s">
        <v>407</v>
      </c>
      <c r="X108" s="15"/>
      <c r="AB108" s="141"/>
      <c r="AC108" s="141"/>
      <c r="AD108" s="141"/>
      <c r="AE108" s="141"/>
      <c r="AF108" s="141"/>
      <c r="AG108" s="141"/>
      <c r="AH108" s="141"/>
      <c r="AI108" s="141"/>
      <c r="AJ108" s="141"/>
      <c r="AK108" s="141"/>
      <c r="AL108" s="141"/>
    </row>
    <row r="109" spans="2:38" ht="15.6" customHeight="1" x14ac:dyDescent="0.3">
      <c r="B109" s="138"/>
      <c r="C109" t="s">
        <v>408</v>
      </c>
      <c r="T109" t="s">
        <v>401</v>
      </c>
      <c r="X109" s="15"/>
      <c r="AB109" s="141"/>
      <c r="AC109" s="141"/>
      <c r="AD109" s="141"/>
      <c r="AE109" s="141"/>
      <c r="AF109" s="141"/>
      <c r="AG109" s="141"/>
      <c r="AH109" s="141"/>
      <c r="AI109" s="141"/>
      <c r="AJ109" s="141"/>
      <c r="AK109" s="141"/>
      <c r="AL109" s="141"/>
    </row>
    <row r="110" spans="2:38" ht="15.6" customHeight="1" x14ac:dyDescent="0.3">
      <c r="B110" s="138"/>
      <c r="C110" t="s">
        <v>412</v>
      </c>
      <c r="X110" s="15"/>
      <c r="AB110" s="141"/>
      <c r="AC110" s="141"/>
      <c r="AD110" s="141"/>
      <c r="AE110" s="141"/>
      <c r="AF110" s="141"/>
      <c r="AG110" s="141"/>
      <c r="AH110" s="141"/>
      <c r="AI110" s="141"/>
      <c r="AJ110" s="141"/>
      <c r="AK110" s="141"/>
      <c r="AL110" s="141"/>
    </row>
    <row r="111" spans="2:38" ht="15.6" customHeight="1" x14ac:dyDescent="0.3">
      <c r="B111" s="36"/>
      <c r="X111" s="15"/>
      <c r="AB111" s="141"/>
      <c r="AC111" s="141"/>
      <c r="AD111" s="141"/>
      <c r="AE111" s="141"/>
      <c r="AF111" s="141"/>
      <c r="AG111" s="141"/>
      <c r="AH111" s="141"/>
      <c r="AI111" s="141"/>
      <c r="AJ111" s="141"/>
      <c r="AK111" s="141"/>
      <c r="AL111" s="141"/>
    </row>
    <row r="112" spans="2:38" ht="15.6" customHeight="1" x14ac:dyDescent="0.3">
      <c r="B112" s="36"/>
      <c r="H112" s="4">
        <v>2010</v>
      </c>
      <c r="I112" s="4">
        <v>2011</v>
      </c>
      <c r="J112" s="4">
        <v>2012</v>
      </c>
      <c r="K112" s="4">
        <v>2013</v>
      </c>
      <c r="L112" s="4">
        <v>2014</v>
      </c>
      <c r="M112" s="4">
        <v>2015</v>
      </c>
      <c r="N112" s="4">
        <v>2016</v>
      </c>
      <c r="O112" s="4">
        <v>2017</v>
      </c>
      <c r="P112" s="4">
        <v>2018</v>
      </c>
      <c r="Q112" s="4">
        <v>2019</v>
      </c>
      <c r="R112" s="5"/>
      <c r="X112" s="4">
        <v>2010</v>
      </c>
      <c r="Y112" s="4">
        <v>2011</v>
      </c>
      <c r="Z112" s="4">
        <v>2012</v>
      </c>
      <c r="AA112" s="4">
        <v>2013</v>
      </c>
      <c r="AB112" s="4">
        <v>2014</v>
      </c>
      <c r="AC112" s="4">
        <v>2015</v>
      </c>
      <c r="AD112" s="4">
        <v>2016</v>
      </c>
      <c r="AE112" s="4">
        <v>2017</v>
      </c>
      <c r="AF112" s="4">
        <v>2018</v>
      </c>
      <c r="AG112" s="4">
        <v>2019</v>
      </c>
      <c r="AH112" s="5"/>
      <c r="AI112" s="141"/>
      <c r="AJ112" s="141"/>
      <c r="AK112" s="141"/>
      <c r="AL112" s="141"/>
    </row>
    <row r="113" spans="1:38" ht="15.6" customHeight="1" x14ac:dyDescent="0.3">
      <c r="A113" s="161" t="s">
        <v>438</v>
      </c>
      <c r="B113" s="137" t="s">
        <v>452</v>
      </c>
      <c r="C113" s="136"/>
      <c r="D113" s="136"/>
      <c r="E113" s="136"/>
      <c r="F113" s="136"/>
      <c r="G113" s="136"/>
      <c r="H113" s="150"/>
      <c r="I113" s="150"/>
      <c r="J113" s="150"/>
      <c r="K113" s="150"/>
      <c r="L113" s="150"/>
      <c r="M113" s="150"/>
      <c r="N113" s="150"/>
      <c r="O113" s="150"/>
      <c r="P113" s="150"/>
      <c r="Q113" s="150"/>
      <c r="R113" s="150"/>
      <c r="X113" s="15"/>
      <c r="AB113" s="141"/>
      <c r="AC113" s="141"/>
      <c r="AD113" s="141"/>
      <c r="AE113" s="141"/>
      <c r="AF113" s="141"/>
      <c r="AG113" s="141"/>
      <c r="AH113" s="141"/>
      <c r="AI113" s="141"/>
      <c r="AJ113" s="141"/>
      <c r="AK113" s="141"/>
      <c r="AL113" s="141"/>
    </row>
    <row r="114" spans="1:38" ht="15.6" customHeight="1" x14ac:dyDescent="0.3">
      <c r="B114" s="138" t="s">
        <v>449</v>
      </c>
      <c r="G114" t="s">
        <v>453</v>
      </c>
      <c r="H114" s="152">
        <f>X114</f>
        <v>6559</v>
      </c>
      <c r="I114" s="152">
        <f>H114*1.1</f>
        <v>7214.9000000000005</v>
      </c>
      <c r="J114" s="152">
        <f>I114*1.1</f>
        <v>7936.3900000000012</v>
      </c>
      <c r="K114" s="152">
        <f>J114*1.1</f>
        <v>8730.0290000000023</v>
      </c>
      <c r="L114" s="152">
        <f t="shared" ref="L114:Q114" si="6">AB114</f>
        <v>9884</v>
      </c>
      <c r="M114" s="152">
        <f t="shared" si="6"/>
        <v>10057</v>
      </c>
      <c r="N114" s="152">
        <f t="shared" si="6"/>
        <v>11120</v>
      </c>
      <c r="O114" s="152">
        <f t="shared" si="6"/>
        <v>13376</v>
      </c>
      <c r="P114" s="152">
        <f t="shared" si="6"/>
        <v>15098</v>
      </c>
      <c r="Q114" s="152">
        <f t="shared" si="6"/>
        <v>15573</v>
      </c>
      <c r="R114" s="152"/>
      <c r="T114" t="s">
        <v>433</v>
      </c>
      <c r="X114" s="190">
        <v>6559</v>
      </c>
      <c r="Y114" s="154" t="s">
        <v>488</v>
      </c>
      <c r="Z114" s="154" t="s">
        <v>488</v>
      </c>
      <c r="AA114" s="154" t="s">
        <v>488</v>
      </c>
      <c r="AB114" s="154">
        <v>9884</v>
      </c>
      <c r="AC114" s="154">
        <v>10057</v>
      </c>
      <c r="AD114" s="154">
        <v>11120</v>
      </c>
      <c r="AE114" s="154">
        <v>13376</v>
      </c>
      <c r="AF114" s="154">
        <v>15098</v>
      </c>
      <c r="AG114" s="154">
        <v>15573</v>
      </c>
      <c r="AH114" s="154" t="s">
        <v>488</v>
      </c>
      <c r="AI114" s="141"/>
      <c r="AJ114" s="141"/>
      <c r="AK114" s="141"/>
      <c r="AL114" s="141"/>
    </row>
    <row r="115" spans="1:38" ht="15.6" customHeight="1" x14ac:dyDescent="0.3">
      <c r="B115" s="138"/>
      <c r="C115" t="s">
        <v>407</v>
      </c>
      <c r="G115" t="s">
        <v>453</v>
      </c>
      <c r="H115" s="152"/>
      <c r="I115" s="152"/>
      <c r="J115" s="152"/>
      <c r="K115" s="152"/>
      <c r="L115" s="152"/>
      <c r="M115" s="152"/>
      <c r="N115" s="152"/>
      <c r="O115" s="152"/>
      <c r="P115" s="152"/>
      <c r="Q115" s="152"/>
      <c r="R115" s="152"/>
      <c r="X115" s="15"/>
      <c r="AB115" s="141"/>
      <c r="AC115" s="141"/>
      <c r="AD115" s="141"/>
      <c r="AE115" s="141"/>
      <c r="AF115" s="141"/>
      <c r="AG115" s="141"/>
      <c r="AH115" s="141"/>
      <c r="AI115" s="141"/>
      <c r="AJ115" s="141"/>
      <c r="AK115" s="141"/>
      <c r="AL115" s="141"/>
    </row>
    <row r="116" spans="1:38" ht="15.6" customHeight="1" x14ac:dyDescent="0.3">
      <c r="B116" s="138"/>
      <c r="C116" t="s">
        <v>417</v>
      </c>
      <c r="G116" t="s">
        <v>453</v>
      </c>
      <c r="H116" s="152">
        <f>H114</f>
        <v>6559</v>
      </c>
      <c r="I116" s="152">
        <f t="shared" ref="I116:Q116" si="7">I114</f>
        <v>7214.9000000000005</v>
      </c>
      <c r="J116" s="152">
        <f t="shared" si="7"/>
        <v>7936.3900000000012</v>
      </c>
      <c r="K116" s="152">
        <f t="shared" si="7"/>
        <v>8730.0290000000023</v>
      </c>
      <c r="L116" s="152">
        <f t="shared" si="7"/>
        <v>9884</v>
      </c>
      <c r="M116" s="152">
        <f t="shared" si="7"/>
        <v>10057</v>
      </c>
      <c r="N116" s="152">
        <f t="shared" si="7"/>
        <v>11120</v>
      </c>
      <c r="O116" s="152">
        <f t="shared" si="7"/>
        <v>13376</v>
      </c>
      <c r="P116" s="152">
        <f t="shared" si="7"/>
        <v>15098</v>
      </c>
      <c r="Q116" s="152">
        <f t="shared" si="7"/>
        <v>15573</v>
      </c>
      <c r="R116" s="152"/>
      <c r="X116" s="15"/>
      <c r="AB116" s="141"/>
      <c r="AC116" s="141"/>
      <c r="AD116" s="141"/>
      <c r="AE116" s="141"/>
      <c r="AF116" s="141"/>
      <c r="AG116" s="141"/>
      <c r="AH116" s="141"/>
      <c r="AI116" s="141"/>
      <c r="AJ116" s="141"/>
      <c r="AK116" s="141"/>
      <c r="AL116" s="141"/>
    </row>
    <row r="117" spans="1:38" ht="15.6" customHeight="1" x14ac:dyDescent="0.3">
      <c r="B117" s="138"/>
      <c r="C117" t="s">
        <v>409</v>
      </c>
      <c r="G117" t="s">
        <v>453</v>
      </c>
      <c r="H117" s="152">
        <f t="shared" ref="H117:Q117" si="8">H61*H90</f>
        <v>0</v>
      </c>
      <c r="I117" s="152">
        <f t="shared" si="8"/>
        <v>0</v>
      </c>
      <c r="J117" s="152">
        <f t="shared" si="8"/>
        <v>0</v>
      </c>
      <c r="K117" s="152">
        <f t="shared" si="8"/>
        <v>0</v>
      </c>
      <c r="L117" s="152">
        <f t="shared" si="8"/>
        <v>0</v>
      </c>
      <c r="M117" s="152">
        <f t="shared" si="8"/>
        <v>0</v>
      </c>
      <c r="N117" s="152">
        <f t="shared" si="8"/>
        <v>0</v>
      </c>
      <c r="O117" s="152">
        <f t="shared" si="8"/>
        <v>0</v>
      </c>
      <c r="P117" s="152">
        <f t="shared" si="8"/>
        <v>0</v>
      </c>
      <c r="Q117" s="152">
        <f t="shared" si="8"/>
        <v>0</v>
      </c>
      <c r="R117" s="152"/>
      <c r="X117" s="15"/>
      <c r="AB117" s="141"/>
      <c r="AC117" s="141"/>
      <c r="AD117" s="141"/>
      <c r="AE117" s="141"/>
      <c r="AF117" s="141"/>
      <c r="AG117" s="141"/>
      <c r="AH117" s="141"/>
      <c r="AI117" s="141"/>
      <c r="AJ117" s="141"/>
      <c r="AK117" s="141"/>
      <c r="AL117" s="141"/>
    </row>
    <row r="118" spans="1:38" ht="15.6" customHeight="1" x14ac:dyDescent="0.3">
      <c r="B118" s="138"/>
      <c r="C118" t="s">
        <v>410</v>
      </c>
      <c r="H118" s="153"/>
      <c r="I118" s="153"/>
      <c r="J118" s="153"/>
      <c r="K118" s="153"/>
      <c r="L118" s="153"/>
      <c r="M118" s="153"/>
      <c r="N118" s="153"/>
      <c r="O118" s="153"/>
      <c r="P118" s="153"/>
      <c r="Q118" s="153"/>
      <c r="R118" s="153"/>
      <c r="X118" s="15"/>
      <c r="AB118" s="141"/>
      <c r="AC118" s="141"/>
      <c r="AD118" s="141"/>
      <c r="AE118" s="141"/>
      <c r="AF118" s="141"/>
      <c r="AG118" s="141"/>
      <c r="AH118" s="141"/>
      <c r="AI118" s="141"/>
      <c r="AJ118" s="141"/>
      <c r="AK118" s="141"/>
      <c r="AL118" s="141"/>
    </row>
    <row r="119" spans="1:38" ht="15.6" hidden="1" customHeight="1" outlineLevel="1" x14ac:dyDescent="0.3">
      <c r="B119" s="145" t="s">
        <v>398</v>
      </c>
      <c r="C119" s="144"/>
      <c r="D119" s="144"/>
      <c r="X119" s="15"/>
      <c r="AB119" s="141"/>
      <c r="AC119" s="141"/>
      <c r="AD119" s="141"/>
      <c r="AE119" s="141"/>
      <c r="AF119" s="141"/>
      <c r="AG119" s="141"/>
      <c r="AH119" s="141"/>
      <c r="AI119" s="141"/>
      <c r="AJ119" s="141"/>
      <c r="AK119" s="141"/>
      <c r="AL119" s="141"/>
    </row>
    <row r="120" spans="1:38" ht="15.6" hidden="1" customHeight="1" outlineLevel="1" x14ac:dyDescent="0.3">
      <c r="B120" s="145"/>
      <c r="C120" s="144" t="s">
        <v>408</v>
      </c>
      <c r="D120" s="144"/>
      <c r="X120" s="15"/>
      <c r="AB120" s="141"/>
      <c r="AC120" s="141"/>
      <c r="AD120" s="141"/>
      <c r="AE120" s="141"/>
      <c r="AF120" s="141"/>
      <c r="AG120" s="141"/>
      <c r="AH120" s="141"/>
      <c r="AI120" s="141"/>
      <c r="AJ120" s="141"/>
      <c r="AK120" s="141"/>
      <c r="AL120" s="141"/>
    </row>
    <row r="121" spans="1:38" ht="15.6" hidden="1" customHeight="1" outlineLevel="1" x14ac:dyDescent="0.3">
      <c r="B121" s="145"/>
      <c r="C121" s="144" t="s">
        <v>412</v>
      </c>
      <c r="D121" s="144"/>
      <c r="X121" s="15"/>
      <c r="AB121" s="141"/>
      <c r="AC121" s="141"/>
      <c r="AD121" s="141"/>
      <c r="AE121" s="141"/>
      <c r="AF121" s="141"/>
      <c r="AG121" s="141"/>
      <c r="AH121" s="141"/>
      <c r="AI121" s="141"/>
      <c r="AJ121" s="141"/>
      <c r="AK121" s="141"/>
      <c r="AL121" s="141"/>
    </row>
    <row r="122" spans="1:38" ht="15.6" hidden="1" customHeight="1" outlineLevel="1" x14ac:dyDescent="0.3">
      <c r="B122" s="145"/>
      <c r="C122" s="144" t="s">
        <v>410</v>
      </c>
      <c r="D122" s="144"/>
      <c r="X122" s="15"/>
      <c r="AB122" s="141"/>
      <c r="AC122" s="141"/>
      <c r="AD122" s="141"/>
      <c r="AE122" s="141"/>
      <c r="AF122" s="141"/>
      <c r="AG122" s="141"/>
      <c r="AH122" s="141"/>
      <c r="AI122" s="141"/>
      <c r="AJ122" s="141"/>
      <c r="AK122" s="141"/>
      <c r="AL122" s="141"/>
    </row>
    <row r="123" spans="1:38" ht="15.6" hidden="1" customHeight="1" outlineLevel="1" x14ac:dyDescent="0.3">
      <c r="B123" s="145" t="s">
        <v>399</v>
      </c>
      <c r="C123" s="144"/>
      <c r="D123" s="144"/>
      <c r="X123" s="15"/>
      <c r="AB123" s="141"/>
      <c r="AC123" s="141"/>
      <c r="AD123" s="141"/>
      <c r="AE123" s="141"/>
      <c r="AF123" s="141"/>
      <c r="AG123" s="141"/>
      <c r="AH123" s="141"/>
      <c r="AI123" s="141"/>
      <c r="AJ123" s="141"/>
      <c r="AK123" s="141"/>
      <c r="AL123" s="141"/>
    </row>
    <row r="124" spans="1:38" ht="15.6" hidden="1" customHeight="1" outlineLevel="1" x14ac:dyDescent="0.3">
      <c r="B124" s="145"/>
      <c r="C124" s="144" t="s">
        <v>408</v>
      </c>
      <c r="D124" s="144"/>
      <c r="X124" s="15"/>
      <c r="AB124" s="141"/>
      <c r="AC124" s="141"/>
      <c r="AD124" s="141"/>
      <c r="AE124" s="141"/>
      <c r="AF124" s="141"/>
      <c r="AG124" s="141"/>
      <c r="AH124" s="141"/>
      <c r="AI124" s="141"/>
      <c r="AJ124" s="141"/>
      <c r="AK124" s="141"/>
      <c r="AL124" s="141"/>
    </row>
    <row r="125" spans="1:38" ht="15.6" hidden="1" customHeight="1" outlineLevel="1" x14ac:dyDescent="0.3">
      <c r="B125" s="145"/>
      <c r="C125" s="144" t="s">
        <v>412</v>
      </c>
      <c r="D125" s="144"/>
      <c r="X125" s="15"/>
      <c r="AB125" s="141"/>
      <c r="AC125" s="141"/>
      <c r="AD125" s="141"/>
      <c r="AE125" s="141"/>
      <c r="AF125" s="141"/>
      <c r="AG125" s="141"/>
      <c r="AH125" s="141"/>
      <c r="AI125" s="141"/>
      <c r="AJ125" s="141"/>
      <c r="AK125" s="141"/>
      <c r="AL125" s="141"/>
    </row>
    <row r="126" spans="1:38" ht="15.6" hidden="1" customHeight="1" outlineLevel="1" x14ac:dyDescent="0.3">
      <c r="B126" s="145"/>
      <c r="C126" s="144" t="s">
        <v>410</v>
      </c>
      <c r="D126" s="144"/>
      <c r="X126" s="15"/>
      <c r="AB126" s="141"/>
      <c r="AC126" s="141"/>
      <c r="AD126" s="141"/>
      <c r="AE126" s="141"/>
      <c r="AF126" s="141"/>
      <c r="AG126" s="141"/>
      <c r="AH126" s="141"/>
      <c r="AI126" s="141"/>
      <c r="AJ126" s="141"/>
      <c r="AK126" s="141"/>
      <c r="AL126" s="141"/>
    </row>
    <row r="127" spans="1:38" ht="15.6" hidden="1" customHeight="1" outlineLevel="1" x14ac:dyDescent="0.3">
      <c r="B127" s="146" t="s">
        <v>397</v>
      </c>
      <c r="C127" s="144"/>
      <c r="D127" s="144"/>
      <c r="X127" s="15"/>
      <c r="AB127" s="141"/>
      <c r="AC127" s="141"/>
      <c r="AD127" s="141"/>
      <c r="AE127" s="141"/>
      <c r="AF127" s="141"/>
      <c r="AG127" s="141"/>
      <c r="AH127" s="141"/>
      <c r="AI127" s="141"/>
      <c r="AJ127" s="141"/>
      <c r="AK127" s="141"/>
      <c r="AL127" s="141"/>
    </row>
    <row r="128" spans="1:38" ht="15.6" hidden="1" customHeight="1" outlineLevel="1" x14ac:dyDescent="0.3">
      <c r="B128" s="146"/>
      <c r="C128" s="144" t="s">
        <v>408</v>
      </c>
      <c r="D128" s="144"/>
      <c r="X128" s="15"/>
      <c r="AB128" s="141"/>
      <c r="AC128" s="141"/>
      <c r="AD128" s="141"/>
      <c r="AE128" s="141"/>
      <c r="AF128" s="141"/>
      <c r="AG128" s="141"/>
      <c r="AH128" s="141"/>
      <c r="AI128" s="141"/>
      <c r="AJ128" s="141"/>
      <c r="AK128" s="141"/>
      <c r="AL128" s="141"/>
    </row>
    <row r="129" spans="1:41" ht="15.6" hidden="1" customHeight="1" outlineLevel="1" x14ac:dyDescent="0.3">
      <c r="B129" s="146"/>
      <c r="C129" s="144" t="s">
        <v>412</v>
      </c>
      <c r="D129" s="144"/>
      <c r="X129" s="15"/>
      <c r="AB129" s="141"/>
      <c r="AC129" s="141"/>
      <c r="AD129" s="141"/>
      <c r="AE129" s="141"/>
      <c r="AF129" s="141"/>
      <c r="AG129" s="141"/>
      <c r="AH129" s="141"/>
      <c r="AI129" s="141"/>
      <c r="AJ129" s="141"/>
      <c r="AK129" s="141"/>
      <c r="AL129" s="141"/>
    </row>
    <row r="130" spans="1:41" ht="15.6" customHeight="1" collapsed="1" x14ac:dyDescent="0.3">
      <c r="B130" s="138" t="s">
        <v>450</v>
      </c>
      <c r="X130" s="15"/>
      <c r="AB130" s="141"/>
      <c r="AC130" s="141"/>
      <c r="AD130" s="141"/>
      <c r="AE130" s="141"/>
      <c r="AF130" s="141"/>
      <c r="AG130" s="141"/>
      <c r="AH130" s="141"/>
      <c r="AI130" s="141"/>
      <c r="AJ130" s="141"/>
      <c r="AK130" s="141"/>
      <c r="AL130" s="141"/>
    </row>
    <row r="131" spans="1:41" ht="15.6" customHeight="1" x14ac:dyDescent="0.3">
      <c r="B131" s="138"/>
      <c r="C131" t="s">
        <v>407</v>
      </c>
      <c r="X131" s="15"/>
      <c r="AB131" s="141"/>
      <c r="AC131" s="141"/>
      <c r="AD131" s="141"/>
      <c r="AE131" s="141"/>
      <c r="AF131" s="141"/>
      <c r="AG131" s="141"/>
      <c r="AH131" s="141"/>
      <c r="AI131" s="141"/>
      <c r="AJ131" s="141"/>
      <c r="AK131" s="141"/>
      <c r="AL131" s="141"/>
    </row>
    <row r="132" spans="1:41" ht="15.6" customHeight="1" x14ac:dyDescent="0.3">
      <c r="B132" s="138"/>
      <c r="C132" t="s">
        <v>408</v>
      </c>
      <c r="X132" s="15"/>
      <c r="AB132" s="141"/>
      <c r="AC132" s="141"/>
      <c r="AD132" s="141"/>
      <c r="AE132" s="141"/>
      <c r="AF132" s="141"/>
      <c r="AG132" s="141"/>
      <c r="AH132" s="141"/>
      <c r="AI132" s="141"/>
      <c r="AJ132" s="141"/>
      <c r="AK132" s="141"/>
      <c r="AL132" s="141"/>
    </row>
    <row r="133" spans="1:41" ht="15.6" customHeight="1" x14ac:dyDescent="0.3">
      <c r="B133" s="138"/>
      <c r="C133" t="s">
        <v>412</v>
      </c>
      <c r="X133" s="15"/>
      <c r="AB133" s="141"/>
      <c r="AC133" s="141"/>
      <c r="AD133" s="141"/>
      <c r="AE133" s="141"/>
      <c r="AF133" s="141"/>
      <c r="AG133" s="141"/>
      <c r="AH133" s="141"/>
      <c r="AI133" s="141"/>
      <c r="AJ133" s="141"/>
      <c r="AK133" s="141"/>
      <c r="AL133" s="141"/>
    </row>
    <row r="134" spans="1:41" ht="15.6" customHeight="1" x14ac:dyDescent="0.3">
      <c r="B134" s="138" t="s">
        <v>451</v>
      </c>
      <c r="X134" s="15"/>
      <c r="AB134" s="141"/>
      <c r="AC134" s="141"/>
      <c r="AD134" s="141"/>
      <c r="AE134" s="141"/>
      <c r="AF134" s="141"/>
      <c r="AG134" s="141"/>
      <c r="AH134" s="141"/>
      <c r="AI134" s="141"/>
      <c r="AJ134" s="141"/>
      <c r="AK134" s="141"/>
      <c r="AL134" s="141"/>
    </row>
    <row r="135" spans="1:41" ht="15.6" customHeight="1" x14ac:dyDescent="0.3">
      <c r="B135" s="138"/>
      <c r="C135" t="s">
        <v>407</v>
      </c>
      <c r="X135" s="15"/>
      <c r="AB135" s="141"/>
      <c r="AC135" s="141"/>
      <c r="AD135" s="141"/>
      <c r="AE135" s="141"/>
      <c r="AF135" s="141"/>
      <c r="AG135" s="141"/>
      <c r="AH135" s="141"/>
      <c r="AI135" s="141"/>
      <c r="AJ135" s="141"/>
      <c r="AK135" s="141"/>
      <c r="AL135" s="141"/>
    </row>
    <row r="136" spans="1:41" ht="15.6" customHeight="1" x14ac:dyDescent="0.3">
      <c r="B136" s="138"/>
      <c r="C136" t="s">
        <v>408</v>
      </c>
      <c r="X136" s="15"/>
      <c r="AB136" s="141"/>
      <c r="AC136" s="141"/>
      <c r="AD136" s="141"/>
      <c r="AE136" s="141"/>
      <c r="AF136" s="141"/>
      <c r="AG136" s="141"/>
      <c r="AH136" s="141"/>
      <c r="AI136" s="141"/>
      <c r="AJ136" s="141"/>
      <c r="AK136" s="141"/>
      <c r="AL136" s="141"/>
    </row>
    <row r="137" spans="1:41" ht="15.6" customHeight="1" x14ac:dyDescent="0.3">
      <c r="B137" s="138"/>
      <c r="C137" t="s">
        <v>412</v>
      </c>
      <c r="X137" s="15"/>
      <c r="AB137" s="141"/>
      <c r="AC137" s="141"/>
      <c r="AD137" s="141"/>
      <c r="AE137" s="141"/>
      <c r="AF137" s="141"/>
      <c r="AG137" s="141"/>
      <c r="AH137" s="141"/>
      <c r="AI137" s="141"/>
      <c r="AJ137" s="141"/>
      <c r="AK137" s="141"/>
      <c r="AL137" s="141"/>
    </row>
    <row r="138" spans="1:41" ht="15.6" customHeight="1" x14ac:dyDescent="0.3">
      <c r="X138" s="15"/>
      <c r="AB138" s="141"/>
      <c r="AC138" s="141"/>
      <c r="AD138" s="141"/>
      <c r="AE138" s="141"/>
      <c r="AF138" s="141"/>
      <c r="AG138" s="141"/>
      <c r="AH138" s="141"/>
      <c r="AI138" s="141"/>
      <c r="AJ138" s="141"/>
      <c r="AK138" s="141"/>
      <c r="AL138" s="141"/>
    </row>
    <row r="139" spans="1:41" ht="15.6" customHeight="1" x14ac:dyDescent="0.3">
      <c r="B139" s="36"/>
      <c r="H139" s="4">
        <v>2010</v>
      </c>
      <c r="I139" s="4">
        <v>2011</v>
      </c>
      <c r="J139" s="4">
        <v>2012</v>
      </c>
      <c r="K139" s="4">
        <v>2013</v>
      </c>
      <c r="L139" s="4">
        <v>2014</v>
      </c>
      <c r="M139" s="4">
        <v>2015</v>
      </c>
      <c r="N139" s="4">
        <v>2016</v>
      </c>
      <c r="O139" s="4">
        <v>2017</v>
      </c>
      <c r="P139" s="4">
        <v>2018</v>
      </c>
      <c r="Q139" s="4">
        <v>2019</v>
      </c>
      <c r="R139" s="5"/>
      <c r="X139" s="160"/>
      <c r="Y139" s="36"/>
      <c r="AE139" s="4">
        <v>2010</v>
      </c>
      <c r="AF139" s="4">
        <v>2011</v>
      </c>
      <c r="AG139" s="4">
        <v>2012</v>
      </c>
      <c r="AH139" s="4">
        <v>2013</v>
      </c>
      <c r="AI139" s="4">
        <v>2014</v>
      </c>
      <c r="AJ139" s="4">
        <v>2015</v>
      </c>
      <c r="AK139" s="4">
        <v>2016</v>
      </c>
      <c r="AL139" s="4">
        <v>2017</v>
      </c>
      <c r="AM139" s="4">
        <v>2018</v>
      </c>
      <c r="AN139" s="4">
        <v>2019</v>
      </c>
      <c r="AO139" s="5">
        <v>2020</v>
      </c>
    </row>
    <row r="140" spans="1:41" ht="15.6" customHeight="1" x14ac:dyDescent="0.3">
      <c r="A140" s="161" t="s">
        <v>439</v>
      </c>
      <c r="B140" s="137" t="s">
        <v>426</v>
      </c>
      <c r="C140" s="136"/>
      <c r="D140" s="136"/>
      <c r="E140" s="136"/>
      <c r="F140" s="136"/>
      <c r="G140" s="136"/>
      <c r="H140" s="150"/>
      <c r="I140" s="150"/>
      <c r="J140" s="150"/>
      <c r="K140" s="150"/>
      <c r="L140" s="150"/>
      <c r="M140" s="150"/>
      <c r="N140" s="150"/>
      <c r="O140" s="150"/>
      <c r="P140" s="150"/>
      <c r="Q140" s="150"/>
      <c r="R140" s="150"/>
      <c r="X140" s="161" t="s">
        <v>439</v>
      </c>
      <c r="Y140" s="137" t="s">
        <v>426</v>
      </c>
      <c r="Z140" s="136"/>
      <c r="AA140" s="136"/>
      <c r="AB140" s="136"/>
      <c r="AC140" s="136"/>
      <c r="AD140" s="136"/>
      <c r="AE140" s="150"/>
      <c r="AF140" s="150"/>
      <c r="AG140" s="150"/>
      <c r="AH140" s="150"/>
      <c r="AI140" s="150"/>
      <c r="AJ140" s="150"/>
      <c r="AK140" s="150"/>
      <c r="AL140" s="150"/>
      <c r="AM140" s="150"/>
      <c r="AN140" s="150"/>
      <c r="AO140" s="150"/>
    </row>
    <row r="141" spans="1:41" ht="15.6" customHeight="1" x14ac:dyDescent="0.3">
      <c r="B141" s="138" t="s">
        <v>449</v>
      </c>
      <c r="H141" s="152"/>
      <c r="I141" s="152"/>
      <c r="J141" s="152"/>
      <c r="K141" s="152"/>
      <c r="L141" s="152"/>
      <c r="M141" s="152"/>
      <c r="N141" s="152"/>
      <c r="O141" s="152"/>
      <c r="P141" s="152"/>
      <c r="Q141" s="152"/>
      <c r="R141" s="152"/>
      <c r="X141" s="160"/>
      <c r="Y141" s="138" t="s">
        <v>449</v>
      </c>
      <c r="AE141" s="152"/>
      <c r="AF141" s="152"/>
      <c r="AG141" s="152"/>
      <c r="AH141" s="152"/>
      <c r="AI141" s="152"/>
      <c r="AJ141" s="152"/>
      <c r="AK141" s="152"/>
      <c r="AL141" s="152"/>
      <c r="AM141" s="152"/>
      <c r="AN141" s="152"/>
      <c r="AO141" s="152"/>
    </row>
    <row r="142" spans="1:41" ht="15.6" customHeight="1" x14ac:dyDescent="0.3">
      <c r="B142" s="138"/>
      <c r="C142" t="s">
        <v>407</v>
      </c>
      <c r="F142" t="s">
        <v>427</v>
      </c>
      <c r="H142" s="152"/>
      <c r="I142" s="152"/>
      <c r="J142" s="152"/>
      <c r="K142" s="152"/>
      <c r="L142" s="152"/>
      <c r="M142" s="152"/>
      <c r="N142" s="152"/>
      <c r="O142" s="152"/>
      <c r="P142" s="152"/>
      <c r="Q142" s="152"/>
      <c r="R142" s="152"/>
      <c r="W142" t="s">
        <v>472</v>
      </c>
      <c r="X142" s="141">
        <v>36.9</v>
      </c>
      <c r="Y142" t="s">
        <v>466</v>
      </c>
      <c r="Z142" t="s">
        <v>407</v>
      </c>
      <c r="AC142" t="s">
        <v>500</v>
      </c>
      <c r="AE142" s="157" t="e">
        <f>H169/H115</f>
        <v>#DIV/0!</v>
      </c>
      <c r="AF142" s="157" t="e">
        <f t="shared" ref="AF142:AO145" si="9">I169/I115</f>
        <v>#DIV/0!</v>
      </c>
      <c r="AG142" s="157" t="e">
        <f t="shared" si="9"/>
        <v>#DIV/0!</v>
      </c>
      <c r="AH142" s="157" t="e">
        <f t="shared" si="9"/>
        <v>#DIV/0!</v>
      </c>
      <c r="AI142" s="157" t="e">
        <f t="shared" si="9"/>
        <v>#DIV/0!</v>
      </c>
      <c r="AJ142" s="157" t="e">
        <f t="shared" si="9"/>
        <v>#DIV/0!</v>
      </c>
      <c r="AK142" s="157" t="e">
        <f t="shared" si="9"/>
        <v>#DIV/0!</v>
      </c>
      <c r="AL142" s="157" t="e">
        <f t="shared" si="9"/>
        <v>#DIV/0!</v>
      </c>
      <c r="AM142" s="157" t="e">
        <f t="shared" si="9"/>
        <v>#DIV/0!</v>
      </c>
      <c r="AN142" s="157" t="e">
        <f t="shared" si="9"/>
        <v>#DIV/0!</v>
      </c>
      <c r="AO142" s="157" t="e">
        <f t="shared" si="9"/>
        <v>#DIV/0!</v>
      </c>
    </row>
    <row r="143" spans="1:41" ht="15.6" customHeight="1" x14ac:dyDescent="0.3">
      <c r="B143" s="138"/>
      <c r="C143" t="s">
        <v>417</v>
      </c>
      <c r="F143" t="s">
        <v>427</v>
      </c>
      <c r="H143" s="157">
        <v>250</v>
      </c>
      <c r="I143" s="157">
        <v>250</v>
      </c>
      <c r="J143" s="157">
        <v>250</v>
      </c>
      <c r="K143" s="157">
        <v>250</v>
      </c>
      <c r="L143" s="157">
        <v>250</v>
      </c>
      <c r="M143" s="157">
        <v>250</v>
      </c>
      <c r="N143" s="157">
        <v>250</v>
      </c>
      <c r="O143" s="157">
        <v>250</v>
      </c>
      <c r="P143" s="157">
        <v>250</v>
      </c>
      <c r="Q143" s="157">
        <v>250</v>
      </c>
      <c r="R143" s="157">
        <v>250</v>
      </c>
      <c r="T143" t="s">
        <v>445</v>
      </c>
      <c r="W143" t="s">
        <v>472</v>
      </c>
      <c r="X143" s="141">
        <v>33.700000000000003</v>
      </c>
      <c r="Y143" t="s">
        <v>466</v>
      </c>
      <c r="Z143" t="s">
        <v>417</v>
      </c>
      <c r="AC143" t="s">
        <v>498</v>
      </c>
      <c r="AE143" s="192">
        <f t="shared" ref="AE143:AE156" si="10">H170/H116</f>
        <v>12.844945875895716</v>
      </c>
      <c r="AF143" s="192">
        <f t="shared" si="9"/>
        <v>11.677223523541558</v>
      </c>
      <c r="AG143" s="192">
        <f t="shared" si="9"/>
        <v>10.615657748674144</v>
      </c>
      <c r="AH143" s="192">
        <f t="shared" si="9"/>
        <v>9.6505979533401298</v>
      </c>
      <c r="AI143" s="192">
        <f t="shared" si="9"/>
        <v>8.5238769728854713</v>
      </c>
      <c r="AJ143" s="192">
        <f t="shared" si="9"/>
        <v>8.3772496768420002</v>
      </c>
      <c r="AK143" s="192">
        <f t="shared" si="9"/>
        <v>7.5764388489208629</v>
      </c>
      <c r="AL143" s="192">
        <f t="shared" si="9"/>
        <v>6.2985944976076551</v>
      </c>
      <c r="AM143" s="192">
        <f t="shared" si="9"/>
        <v>5.5802092992449328</v>
      </c>
      <c r="AN143" s="192">
        <f t="shared" si="9"/>
        <v>5.4100044949592245</v>
      </c>
      <c r="AO143" s="192" t="e">
        <f t="shared" si="9"/>
        <v>#DIV/0!</v>
      </c>
    </row>
    <row r="144" spans="1:41" ht="15.6" customHeight="1" x14ac:dyDescent="0.3">
      <c r="B144" s="138"/>
      <c r="C144" t="s">
        <v>409</v>
      </c>
      <c r="F144" t="s">
        <v>428</v>
      </c>
      <c r="H144" s="157">
        <f>H143*41/3.6</f>
        <v>2847.2222222222222</v>
      </c>
      <c r="I144" s="157">
        <f t="shared" ref="I144:R144" si="11">I143*41/3.6</f>
        <v>2847.2222222222222</v>
      </c>
      <c r="J144" s="157">
        <f t="shared" si="11"/>
        <v>2847.2222222222222</v>
      </c>
      <c r="K144" s="157">
        <f t="shared" si="11"/>
        <v>2847.2222222222222</v>
      </c>
      <c r="L144" s="157">
        <f t="shared" si="11"/>
        <v>2847.2222222222222</v>
      </c>
      <c r="M144" s="157">
        <f t="shared" si="11"/>
        <v>2847.2222222222222</v>
      </c>
      <c r="N144" s="157">
        <f t="shared" si="11"/>
        <v>2847.2222222222222</v>
      </c>
      <c r="O144" s="157">
        <f t="shared" si="11"/>
        <v>2847.2222222222222</v>
      </c>
      <c r="P144" s="157">
        <f t="shared" si="11"/>
        <v>2847.2222222222222</v>
      </c>
      <c r="Q144" s="157">
        <f t="shared" si="11"/>
        <v>2847.2222222222222</v>
      </c>
      <c r="R144" s="157">
        <f t="shared" si="11"/>
        <v>2847.2222222222222</v>
      </c>
      <c r="T144" t="s">
        <v>445</v>
      </c>
      <c r="W144" t="s">
        <v>473</v>
      </c>
      <c r="X144">
        <v>3.6</v>
      </c>
      <c r="Y144" t="s">
        <v>466</v>
      </c>
      <c r="Z144" t="s">
        <v>409</v>
      </c>
      <c r="AC144" t="s">
        <v>498</v>
      </c>
      <c r="AE144" s="157" t="e">
        <f t="shared" si="10"/>
        <v>#DIV/0!</v>
      </c>
      <c r="AF144" s="157" t="e">
        <f t="shared" si="9"/>
        <v>#DIV/0!</v>
      </c>
      <c r="AG144" s="157" t="e">
        <f t="shared" si="9"/>
        <v>#DIV/0!</v>
      </c>
      <c r="AH144" s="157" t="e">
        <f t="shared" si="9"/>
        <v>#DIV/0!</v>
      </c>
      <c r="AI144" s="157" t="e">
        <f t="shared" si="9"/>
        <v>#DIV/0!</v>
      </c>
      <c r="AJ144" s="157" t="e">
        <f t="shared" si="9"/>
        <v>#DIV/0!</v>
      </c>
      <c r="AK144" s="157" t="e">
        <f t="shared" si="9"/>
        <v>#DIV/0!</v>
      </c>
      <c r="AL144" s="157" t="e">
        <f t="shared" si="9"/>
        <v>#DIV/0!</v>
      </c>
      <c r="AM144" s="157" t="e">
        <f t="shared" si="9"/>
        <v>#DIV/0!</v>
      </c>
      <c r="AN144" s="157" t="e">
        <f t="shared" si="9"/>
        <v>#DIV/0!</v>
      </c>
      <c r="AO144" s="157" t="e">
        <f t="shared" si="9"/>
        <v>#DIV/0!</v>
      </c>
    </row>
    <row r="145" spans="2:41" ht="15.6" customHeight="1" x14ac:dyDescent="0.3">
      <c r="B145" s="138"/>
      <c r="C145" t="s">
        <v>410</v>
      </c>
      <c r="F145" t="s">
        <v>427</v>
      </c>
      <c r="H145" s="153"/>
      <c r="I145" s="153"/>
      <c r="J145" s="153"/>
      <c r="K145" s="153"/>
      <c r="L145" s="153"/>
      <c r="M145" s="153"/>
      <c r="N145" s="153"/>
      <c r="O145" s="153"/>
      <c r="P145" s="153"/>
      <c r="Q145" s="153"/>
      <c r="R145" s="153"/>
      <c r="X145" s="160"/>
      <c r="Y145" s="138"/>
      <c r="Z145" t="s">
        <v>410</v>
      </c>
      <c r="AC145" t="s">
        <v>498</v>
      </c>
      <c r="AE145" s="157" t="e">
        <f t="shared" si="10"/>
        <v>#DIV/0!</v>
      </c>
      <c r="AF145" s="157" t="e">
        <f t="shared" si="9"/>
        <v>#DIV/0!</v>
      </c>
      <c r="AG145" s="157" t="e">
        <f t="shared" si="9"/>
        <v>#DIV/0!</v>
      </c>
      <c r="AH145" s="157" t="e">
        <f t="shared" si="9"/>
        <v>#DIV/0!</v>
      </c>
      <c r="AI145" s="157" t="e">
        <f t="shared" si="9"/>
        <v>#DIV/0!</v>
      </c>
      <c r="AJ145" s="157" t="e">
        <f t="shared" si="9"/>
        <v>#DIV/0!</v>
      </c>
      <c r="AK145" s="157" t="e">
        <f t="shared" si="9"/>
        <v>#DIV/0!</v>
      </c>
      <c r="AL145" s="157" t="e">
        <f t="shared" si="9"/>
        <v>#DIV/0!</v>
      </c>
      <c r="AM145" s="157" t="e">
        <f t="shared" si="9"/>
        <v>#DIV/0!</v>
      </c>
      <c r="AN145" s="157" t="e">
        <f t="shared" si="9"/>
        <v>#DIV/0!</v>
      </c>
      <c r="AO145" s="157" t="e">
        <f t="shared" si="9"/>
        <v>#DIV/0!</v>
      </c>
    </row>
    <row r="146" spans="2:41" ht="15.6" hidden="1" customHeight="1" outlineLevel="1" x14ac:dyDescent="0.3">
      <c r="B146" s="145" t="s">
        <v>398</v>
      </c>
      <c r="C146" s="144"/>
      <c r="D146" s="144"/>
      <c r="X146" s="160"/>
      <c r="Y146" s="145" t="s">
        <v>398</v>
      </c>
      <c r="Z146" s="144"/>
      <c r="AA146" s="144"/>
      <c r="AE146" s="157" t="e">
        <f t="shared" si="10"/>
        <v>#DIV/0!</v>
      </c>
    </row>
    <row r="147" spans="2:41" ht="15.6" hidden="1" customHeight="1" outlineLevel="1" x14ac:dyDescent="0.3">
      <c r="B147" s="145"/>
      <c r="C147" s="144" t="s">
        <v>408</v>
      </c>
      <c r="D147" s="144"/>
      <c r="X147" s="160"/>
      <c r="Y147" s="145"/>
      <c r="Z147" s="144" t="s">
        <v>408</v>
      </c>
      <c r="AA147" s="144"/>
      <c r="AE147" s="157" t="e">
        <f t="shared" si="10"/>
        <v>#DIV/0!</v>
      </c>
    </row>
    <row r="148" spans="2:41" ht="15.6" hidden="1" customHeight="1" outlineLevel="1" x14ac:dyDescent="0.3">
      <c r="B148" s="145"/>
      <c r="C148" s="144" t="s">
        <v>412</v>
      </c>
      <c r="D148" s="144"/>
      <c r="X148" s="160"/>
      <c r="Y148" s="145"/>
      <c r="Z148" s="144" t="s">
        <v>412</v>
      </c>
      <c r="AA148" s="144"/>
      <c r="AE148" s="157" t="e">
        <f t="shared" si="10"/>
        <v>#DIV/0!</v>
      </c>
    </row>
    <row r="149" spans="2:41" ht="15.6" hidden="1" customHeight="1" outlineLevel="1" x14ac:dyDescent="0.3">
      <c r="B149" s="145"/>
      <c r="C149" s="144" t="s">
        <v>410</v>
      </c>
      <c r="D149" s="144"/>
      <c r="X149" s="160"/>
      <c r="Y149" s="145"/>
      <c r="Z149" s="144" t="s">
        <v>410</v>
      </c>
      <c r="AA149" s="144"/>
      <c r="AE149" s="157" t="e">
        <f t="shared" si="10"/>
        <v>#DIV/0!</v>
      </c>
    </row>
    <row r="150" spans="2:41" ht="15.6" hidden="1" customHeight="1" outlineLevel="1" x14ac:dyDescent="0.3">
      <c r="B150" s="145" t="s">
        <v>399</v>
      </c>
      <c r="C150" s="144"/>
      <c r="D150" s="144"/>
      <c r="X150" s="160"/>
      <c r="Y150" s="145" t="s">
        <v>399</v>
      </c>
      <c r="Z150" s="144"/>
      <c r="AA150" s="144"/>
      <c r="AE150" s="157" t="e">
        <f t="shared" si="10"/>
        <v>#DIV/0!</v>
      </c>
    </row>
    <row r="151" spans="2:41" ht="15.6" hidden="1" customHeight="1" outlineLevel="1" x14ac:dyDescent="0.3">
      <c r="B151" s="145"/>
      <c r="C151" s="144" t="s">
        <v>408</v>
      </c>
      <c r="D151" s="144"/>
      <c r="X151" s="160"/>
      <c r="Y151" s="145"/>
      <c r="Z151" s="144" t="s">
        <v>408</v>
      </c>
      <c r="AA151" s="144"/>
      <c r="AE151" s="157" t="e">
        <f t="shared" si="10"/>
        <v>#DIV/0!</v>
      </c>
    </row>
    <row r="152" spans="2:41" ht="15.6" hidden="1" customHeight="1" outlineLevel="1" x14ac:dyDescent="0.3">
      <c r="B152" s="145"/>
      <c r="C152" s="144" t="s">
        <v>412</v>
      </c>
      <c r="D152" s="144"/>
      <c r="X152" s="160"/>
      <c r="Y152" s="145"/>
      <c r="Z152" s="144" t="s">
        <v>412</v>
      </c>
      <c r="AA152" s="144"/>
      <c r="AE152" s="157" t="e">
        <f t="shared" si="10"/>
        <v>#DIV/0!</v>
      </c>
    </row>
    <row r="153" spans="2:41" ht="15.6" hidden="1" customHeight="1" outlineLevel="1" x14ac:dyDescent="0.3">
      <c r="B153" s="145"/>
      <c r="C153" s="144" t="s">
        <v>410</v>
      </c>
      <c r="D153" s="144"/>
      <c r="X153" s="160"/>
      <c r="Y153" s="145"/>
      <c r="Z153" s="144" t="s">
        <v>410</v>
      </c>
      <c r="AA153" s="144"/>
      <c r="AE153" s="157" t="e">
        <f t="shared" si="10"/>
        <v>#DIV/0!</v>
      </c>
    </row>
    <row r="154" spans="2:41" ht="15.6" hidden="1" customHeight="1" outlineLevel="1" x14ac:dyDescent="0.3">
      <c r="B154" s="146" t="s">
        <v>397</v>
      </c>
      <c r="C154" s="144"/>
      <c r="D154" s="144"/>
      <c r="X154" s="160"/>
      <c r="Y154" s="146" t="s">
        <v>397</v>
      </c>
      <c r="Z154" s="144"/>
      <c r="AA154" s="144"/>
      <c r="AE154" s="157" t="e">
        <f t="shared" si="10"/>
        <v>#DIV/0!</v>
      </c>
    </row>
    <row r="155" spans="2:41" ht="15.6" hidden="1" customHeight="1" outlineLevel="1" x14ac:dyDescent="0.3">
      <c r="B155" s="146"/>
      <c r="C155" s="144" t="s">
        <v>408</v>
      </c>
      <c r="D155" s="144"/>
      <c r="X155" s="160"/>
      <c r="Y155" s="146"/>
      <c r="Z155" s="144" t="s">
        <v>408</v>
      </c>
      <c r="AA155" s="144"/>
      <c r="AE155" s="157" t="e">
        <f t="shared" si="10"/>
        <v>#DIV/0!</v>
      </c>
    </row>
    <row r="156" spans="2:41" ht="15.6" hidden="1" customHeight="1" outlineLevel="1" x14ac:dyDescent="0.3">
      <c r="B156" s="146"/>
      <c r="C156" s="144" t="s">
        <v>412</v>
      </c>
      <c r="D156" s="144"/>
      <c r="X156" s="160"/>
      <c r="Y156" s="146"/>
      <c r="Z156" s="144" t="s">
        <v>412</v>
      </c>
      <c r="AA156" s="144"/>
      <c r="AE156" s="157" t="e">
        <f t="shared" si="10"/>
        <v>#DIV/0!</v>
      </c>
    </row>
    <row r="157" spans="2:41" ht="15.6" customHeight="1" collapsed="1" x14ac:dyDescent="0.3">
      <c r="B157" s="138" t="s">
        <v>450</v>
      </c>
      <c r="X157" s="160"/>
      <c r="Y157" s="138" t="s">
        <v>450</v>
      </c>
    </row>
    <row r="158" spans="2:41" ht="15.6" customHeight="1" x14ac:dyDescent="0.3">
      <c r="B158" s="138"/>
      <c r="C158" t="s">
        <v>407</v>
      </c>
      <c r="X158" s="160"/>
      <c r="Y158" s="138"/>
      <c r="Z158" t="s">
        <v>407</v>
      </c>
    </row>
    <row r="159" spans="2:41" ht="15.6" customHeight="1" x14ac:dyDescent="0.3">
      <c r="B159" s="138"/>
      <c r="C159" t="s">
        <v>408</v>
      </c>
      <c r="Q159" s="207"/>
      <c r="X159" s="160"/>
      <c r="Y159" s="138"/>
      <c r="Z159" t="s">
        <v>408</v>
      </c>
    </row>
    <row r="160" spans="2:41" ht="15.6" customHeight="1" x14ac:dyDescent="0.3">
      <c r="B160" s="138"/>
      <c r="C160" t="s">
        <v>412</v>
      </c>
      <c r="X160" s="160"/>
      <c r="Y160" s="138"/>
      <c r="Z160" t="s">
        <v>412</v>
      </c>
    </row>
    <row r="161" spans="1:41" ht="15.6" customHeight="1" x14ac:dyDescent="0.3">
      <c r="B161" s="138" t="s">
        <v>451</v>
      </c>
      <c r="X161" s="160"/>
      <c r="Y161" s="138" t="s">
        <v>451</v>
      </c>
    </row>
    <row r="162" spans="1:41" ht="15.6" customHeight="1" x14ac:dyDescent="0.3">
      <c r="B162" s="138"/>
      <c r="C162" t="s">
        <v>407</v>
      </c>
      <c r="X162" s="160"/>
      <c r="Y162" s="138"/>
      <c r="Z162" t="s">
        <v>407</v>
      </c>
    </row>
    <row r="163" spans="1:41" ht="15.6" customHeight="1" x14ac:dyDescent="0.3">
      <c r="B163" s="138"/>
      <c r="C163" t="s">
        <v>408</v>
      </c>
      <c r="X163" s="160"/>
      <c r="Y163" s="138"/>
      <c r="Z163" t="s">
        <v>408</v>
      </c>
    </row>
    <row r="164" spans="1:41" ht="15.6" customHeight="1" x14ac:dyDescent="0.3">
      <c r="B164" s="138"/>
      <c r="C164" t="s">
        <v>412</v>
      </c>
      <c r="X164" s="160"/>
      <c r="Y164" s="138"/>
      <c r="Z164" t="s">
        <v>412</v>
      </c>
    </row>
    <row r="165" spans="1:41" ht="15.6" customHeight="1" x14ac:dyDescent="0.3">
      <c r="AE165" t="s">
        <v>442</v>
      </c>
      <c r="AF165" s="15" t="s">
        <v>443</v>
      </c>
      <c r="AG165" t="s">
        <v>444</v>
      </c>
      <c r="AJ165" s="141"/>
      <c r="AK165" s="141"/>
      <c r="AL165" s="141"/>
      <c r="AM165" s="141"/>
      <c r="AN165" s="141"/>
      <c r="AO165" s="141"/>
    </row>
    <row r="166" spans="1:41" ht="15.6" customHeight="1" x14ac:dyDescent="0.3">
      <c r="B166" s="36"/>
      <c r="H166" s="4">
        <v>2010</v>
      </c>
      <c r="I166" s="4">
        <v>2011</v>
      </c>
      <c r="J166" s="4">
        <v>2012</v>
      </c>
      <c r="K166" s="4">
        <v>2013</v>
      </c>
      <c r="L166" s="4">
        <v>2014</v>
      </c>
      <c r="M166" s="4">
        <v>2015</v>
      </c>
      <c r="N166" s="4">
        <v>2016</v>
      </c>
      <c r="O166" s="4">
        <v>2017</v>
      </c>
      <c r="P166" s="4">
        <v>2018</v>
      </c>
      <c r="Q166" s="4">
        <v>2019</v>
      </c>
      <c r="R166" s="5"/>
      <c r="AE166" s="4">
        <v>2010</v>
      </c>
      <c r="AF166" s="4">
        <v>2011</v>
      </c>
      <c r="AG166" s="4">
        <v>2012</v>
      </c>
      <c r="AH166" s="4">
        <v>2013</v>
      </c>
      <c r="AI166" s="4">
        <v>2014</v>
      </c>
      <c r="AJ166" s="4">
        <v>2015</v>
      </c>
      <c r="AK166" s="4">
        <v>2016</v>
      </c>
      <c r="AL166" s="4">
        <v>2017</v>
      </c>
      <c r="AM166" s="4">
        <v>2018</v>
      </c>
      <c r="AN166" s="4">
        <v>2019</v>
      </c>
      <c r="AO166" s="5">
        <v>2020</v>
      </c>
    </row>
    <row r="167" spans="1:41" ht="15.6" customHeight="1" x14ac:dyDescent="0.3">
      <c r="A167" s="161" t="s">
        <v>440</v>
      </c>
      <c r="B167" s="137" t="s">
        <v>430</v>
      </c>
      <c r="C167" s="136"/>
      <c r="D167" s="136"/>
      <c r="E167" s="136"/>
      <c r="F167" s="136"/>
      <c r="G167" s="136"/>
      <c r="H167" s="150"/>
      <c r="I167" s="150"/>
      <c r="J167" s="150"/>
      <c r="K167" s="150"/>
      <c r="L167" s="150"/>
      <c r="M167" s="150"/>
      <c r="N167" s="150"/>
      <c r="O167" s="150"/>
      <c r="P167" s="150"/>
      <c r="Q167" s="150"/>
      <c r="R167" s="150"/>
      <c r="T167" t="s">
        <v>499</v>
      </c>
      <c r="AE167" s="150"/>
      <c r="AF167" s="150"/>
      <c r="AG167" s="150"/>
      <c r="AH167" s="150"/>
      <c r="AI167" s="150"/>
      <c r="AJ167" s="150"/>
      <c r="AK167" s="150"/>
      <c r="AL167" s="150"/>
      <c r="AM167" s="150"/>
      <c r="AN167" s="150"/>
      <c r="AO167" s="150"/>
    </row>
    <row r="168" spans="1:41" ht="15.6" customHeight="1" x14ac:dyDescent="0.3">
      <c r="B168" s="138" t="s">
        <v>449</v>
      </c>
      <c r="H168" s="152"/>
      <c r="I168" s="152"/>
      <c r="J168" s="152"/>
      <c r="K168" s="152"/>
      <c r="L168" s="152"/>
      <c r="M168" s="152"/>
      <c r="N168" s="152"/>
      <c r="O168" s="152"/>
      <c r="P168" s="152"/>
      <c r="Q168" s="152"/>
      <c r="R168" s="152"/>
      <c r="AE168" s="152">
        <f>SUM(AE169:AE172)</f>
        <v>2012.1805588727013</v>
      </c>
      <c r="AF168" s="152">
        <f t="shared" ref="AF168:AO168" si="12">SUM(AF169:AF172)</f>
        <v>2012.1805588727013</v>
      </c>
      <c r="AG168" s="152">
        <f t="shared" si="12"/>
        <v>2012.1805588727013</v>
      </c>
      <c r="AH168" s="152">
        <f t="shared" si="12"/>
        <v>2012.1805588727013</v>
      </c>
      <c r="AI168" s="152">
        <f t="shared" si="12"/>
        <v>2012.1805588727013</v>
      </c>
      <c r="AJ168" s="152">
        <f t="shared" si="12"/>
        <v>2012.1805588727013</v>
      </c>
      <c r="AK168" s="152">
        <f t="shared" si="12"/>
        <v>2012.1805588727013</v>
      </c>
      <c r="AL168" s="152">
        <f t="shared" si="12"/>
        <v>2012.1805588727013</v>
      </c>
      <c r="AM168" s="152">
        <f t="shared" si="12"/>
        <v>2012.1805588727013</v>
      </c>
      <c r="AN168" s="152">
        <f t="shared" si="12"/>
        <v>2012.1805588727013</v>
      </c>
      <c r="AO168" s="152">
        <f t="shared" si="12"/>
        <v>2012.1805588727013</v>
      </c>
    </row>
    <row r="169" spans="1:41" ht="15.6" customHeight="1" x14ac:dyDescent="0.3">
      <c r="B169" s="138"/>
      <c r="C169" t="s">
        <v>407</v>
      </c>
      <c r="G169" s="207" t="s">
        <v>444</v>
      </c>
      <c r="H169" s="152">
        <f t="shared" ref="H169:Q172" si="13">IFERROR((H142/100)*H59*$X142,0)</f>
        <v>0</v>
      </c>
      <c r="I169" s="152">
        <f t="shared" si="13"/>
        <v>0</v>
      </c>
      <c r="J169" s="152">
        <f t="shared" si="13"/>
        <v>0</v>
      </c>
      <c r="K169" s="152">
        <f t="shared" si="13"/>
        <v>0</v>
      </c>
      <c r="L169" s="152">
        <f t="shared" si="13"/>
        <v>0</v>
      </c>
      <c r="M169" s="152">
        <f t="shared" si="13"/>
        <v>0</v>
      </c>
      <c r="N169" s="152">
        <f t="shared" si="13"/>
        <v>0</v>
      </c>
      <c r="O169" s="152">
        <f t="shared" si="13"/>
        <v>0</v>
      </c>
      <c r="P169" s="152">
        <f t="shared" si="13"/>
        <v>0</v>
      </c>
      <c r="Q169" s="152">
        <f t="shared" si="13"/>
        <v>0</v>
      </c>
      <c r="R169" s="152">
        <f>IFERROR((R142/100)*R59*$X142,0)</f>
        <v>0</v>
      </c>
      <c r="S169" t="s">
        <v>472</v>
      </c>
      <c r="T169" s="141">
        <v>36.9</v>
      </c>
      <c r="U169" t="s">
        <v>466</v>
      </c>
      <c r="AE169" s="152">
        <f t="shared" ref="AE169:AO172" si="14">H169/$AF$165</f>
        <v>0</v>
      </c>
      <c r="AF169" s="152">
        <f t="shared" si="14"/>
        <v>0</v>
      </c>
      <c r="AG169" s="152">
        <f t="shared" si="14"/>
        <v>0</v>
      </c>
      <c r="AH169" s="152">
        <f t="shared" si="14"/>
        <v>0</v>
      </c>
      <c r="AI169" s="152">
        <f t="shared" si="14"/>
        <v>0</v>
      </c>
      <c r="AJ169" s="152">
        <f t="shared" si="14"/>
        <v>0</v>
      </c>
      <c r="AK169" s="152">
        <f t="shared" si="14"/>
        <v>0</v>
      </c>
      <c r="AL169" s="152">
        <f t="shared" si="14"/>
        <v>0</v>
      </c>
      <c r="AM169" s="152">
        <f t="shared" si="14"/>
        <v>0</v>
      </c>
      <c r="AN169" s="152">
        <f t="shared" si="14"/>
        <v>0</v>
      </c>
      <c r="AO169" s="152">
        <f t="shared" si="14"/>
        <v>0</v>
      </c>
    </row>
    <row r="170" spans="1:41" ht="15.6" customHeight="1" x14ac:dyDescent="0.3">
      <c r="B170" s="138"/>
      <c r="C170" t="s">
        <v>417</v>
      </c>
      <c r="G170" s="207" t="s">
        <v>444</v>
      </c>
      <c r="H170" s="152">
        <f t="shared" si="13"/>
        <v>84250</v>
      </c>
      <c r="I170" s="152">
        <f t="shared" si="13"/>
        <v>84250</v>
      </c>
      <c r="J170" s="152">
        <f t="shared" si="13"/>
        <v>84250</v>
      </c>
      <c r="K170" s="152">
        <f t="shared" si="13"/>
        <v>84250</v>
      </c>
      <c r="L170" s="152">
        <f t="shared" si="13"/>
        <v>84250</v>
      </c>
      <c r="M170" s="152">
        <f t="shared" si="13"/>
        <v>84250</v>
      </c>
      <c r="N170" s="152">
        <f t="shared" si="13"/>
        <v>84250</v>
      </c>
      <c r="O170" s="152">
        <f t="shared" si="13"/>
        <v>84250</v>
      </c>
      <c r="P170" s="152">
        <f t="shared" si="13"/>
        <v>84250</v>
      </c>
      <c r="Q170" s="152">
        <f t="shared" si="13"/>
        <v>84250</v>
      </c>
      <c r="R170" s="152">
        <f>IFERROR((R143/100)*R60*$X143,0)</f>
        <v>84250</v>
      </c>
      <c r="S170" t="s">
        <v>472</v>
      </c>
      <c r="T170" s="141">
        <v>33.700000000000003</v>
      </c>
      <c r="U170" t="s">
        <v>466</v>
      </c>
      <c r="AE170" s="152">
        <f t="shared" si="14"/>
        <v>2012.1805588727013</v>
      </c>
      <c r="AF170" s="152">
        <f t="shared" si="14"/>
        <v>2012.1805588727013</v>
      </c>
      <c r="AG170" s="152">
        <f t="shared" si="14"/>
        <v>2012.1805588727013</v>
      </c>
      <c r="AH170" s="152">
        <f t="shared" si="14"/>
        <v>2012.1805588727013</v>
      </c>
      <c r="AI170" s="152">
        <f t="shared" si="14"/>
        <v>2012.1805588727013</v>
      </c>
      <c r="AJ170" s="152">
        <f t="shared" si="14"/>
        <v>2012.1805588727013</v>
      </c>
      <c r="AK170" s="152">
        <f t="shared" si="14"/>
        <v>2012.1805588727013</v>
      </c>
      <c r="AL170" s="152">
        <f t="shared" si="14"/>
        <v>2012.1805588727013</v>
      </c>
      <c r="AM170" s="152">
        <f t="shared" si="14"/>
        <v>2012.1805588727013</v>
      </c>
      <c r="AN170" s="152">
        <f t="shared" si="14"/>
        <v>2012.1805588727013</v>
      </c>
      <c r="AO170" s="152">
        <f t="shared" si="14"/>
        <v>2012.1805588727013</v>
      </c>
    </row>
    <row r="171" spans="1:41" ht="15.6" customHeight="1" x14ac:dyDescent="0.3">
      <c r="B171" s="138"/>
      <c r="C171" t="s">
        <v>409</v>
      </c>
      <c r="G171" s="207" t="s">
        <v>444</v>
      </c>
      <c r="H171" s="152">
        <f t="shared" si="13"/>
        <v>0</v>
      </c>
      <c r="I171" s="152">
        <f t="shared" si="13"/>
        <v>0</v>
      </c>
      <c r="J171" s="152">
        <f t="shared" si="13"/>
        <v>0</v>
      </c>
      <c r="K171" s="152">
        <f t="shared" si="13"/>
        <v>0</v>
      </c>
      <c r="L171" s="152">
        <f t="shared" si="13"/>
        <v>0</v>
      </c>
      <c r="M171" s="152">
        <f t="shared" si="13"/>
        <v>0</v>
      </c>
      <c r="N171" s="152">
        <f t="shared" si="13"/>
        <v>0</v>
      </c>
      <c r="O171" s="152">
        <f t="shared" si="13"/>
        <v>0</v>
      </c>
      <c r="P171" s="152">
        <f t="shared" si="13"/>
        <v>0</v>
      </c>
      <c r="Q171" s="152">
        <f t="shared" si="13"/>
        <v>0</v>
      </c>
      <c r="R171" s="152">
        <f>IFERROR((R144/100)*R61*$X144,0)</f>
        <v>0</v>
      </c>
      <c r="S171" t="s">
        <v>473</v>
      </c>
      <c r="T171">
        <v>3.6</v>
      </c>
      <c r="U171" t="s">
        <v>466</v>
      </c>
      <c r="AE171" s="152">
        <f t="shared" si="14"/>
        <v>0</v>
      </c>
      <c r="AF171" s="152">
        <f t="shared" si="14"/>
        <v>0</v>
      </c>
      <c r="AG171" s="152">
        <f t="shared" si="14"/>
        <v>0</v>
      </c>
      <c r="AH171" s="152">
        <f t="shared" si="14"/>
        <v>0</v>
      </c>
      <c r="AI171" s="152">
        <f t="shared" si="14"/>
        <v>0</v>
      </c>
      <c r="AJ171" s="152">
        <f t="shared" si="14"/>
        <v>0</v>
      </c>
      <c r="AK171" s="152">
        <f t="shared" si="14"/>
        <v>0</v>
      </c>
      <c r="AL171" s="152">
        <f t="shared" si="14"/>
        <v>0</v>
      </c>
      <c r="AM171" s="152">
        <f t="shared" si="14"/>
        <v>0</v>
      </c>
      <c r="AN171" s="152">
        <f t="shared" si="14"/>
        <v>0</v>
      </c>
      <c r="AO171" s="152">
        <f t="shared" si="14"/>
        <v>0</v>
      </c>
    </row>
    <row r="172" spans="1:41" ht="15.6" customHeight="1" x14ac:dyDescent="0.3">
      <c r="B172" s="138"/>
      <c r="C172" t="s">
        <v>410</v>
      </c>
      <c r="G172" s="207" t="s">
        <v>444</v>
      </c>
      <c r="H172" s="152">
        <f t="shared" si="13"/>
        <v>0</v>
      </c>
      <c r="I172" s="152">
        <f t="shared" si="13"/>
        <v>0</v>
      </c>
      <c r="J172" s="152">
        <f t="shared" si="13"/>
        <v>0</v>
      </c>
      <c r="K172" s="152">
        <f t="shared" si="13"/>
        <v>0</v>
      </c>
      <c r="L172" s="152">
        <f t="shared" si="13"/>
        <v>0</v>
      </c>
      <c r="M172" s="152">
        <f t="shared" si="13"/>
        <v>0</v>
      </c>
      <c r="N172" s="152">
        <f t="shared" si="13"/>
        <v>0</v>
      </c>
      <c r="O172" s="152">
        <f t="shared" si="13"/>
        <v>0</v>
      </c>
      <c r="P172" s="152">
        <f t="shared" si="13"/>
        <v>0</v>
      </c>
      <c r="Q172" s="152">
        <f t="shared" si="13"/>
        <v>0</v>
      </c>
      <c r="R172" s="152">
        <f>IFERROR((R145/100)*R62*$X145,0)</f>
        <v>0</v>
      </c>
      <c r="AE172" s="152">
        <f t="shared" si="14"/>
        <v>0</v>
      </c>
      <c r="AF172" s="152">
        <f t="shared" si="14"/>
        <v>0</v>
      </c>
      <c r="AG172" s="152">
        <f t="shared" si="14"/>
        <v>0</v>
      </c>
      <c r="AH172" s="152">
        <f t="shared" si="14"/>
        <v>0</v>
      </c>
      <c r="AI172" s="152">
        <f t="shared" si="14"/>
        <v>0</v>
      </c>
      <c r="AJ172" s="152">
        <f t="shared" si="14"/>
        <v>0</v>
      </c>
      <c r="AK172" s="152">
        <f t="shared" si="14"/>
        <v>0</v>
      </c>
      <c r="AL172" s="152">
        <f t="shared" si="14"/>
        <v>0</v>
      </c>
      <c r="AM172" s="152">
        <f t="shared" si="14"/>
        <v>0</v>
      </c>
      <c r="AN172" s="152">
        <f t="shared" si="14"/>
        <v>0</v>
      </c>
      <c r="AO172" s="152">
        <f t="shared" si="14"/>
        <v>0</v>
      </c>
    </row>
    <row r="173" spans="1:41" ht="15.6" hidden="1" customHeight="1" outlineLevel="1" x14ac:dyDescent="0.3">
      <c r="B173" s="145" t="s">
        <v>398</v>
      </c>
      <c r="C173" s="144"/>
      <c r="D173" s="144"/>
      <c r="G173" t="s">
        <v>444</v>
      </c>
      <c r="V173" s="163" t="s">
        <v>447</v>
      </c>
      <c r="W173" s="164">
        <f t="shared" ref="W173:AD173" si="15">AE170/H116</f>
        <v>0.30678160678040878</v>
      </c>
      <c r="X173" s="164">
        <f t="shared" si="15"/>
        <v>0.27889236980037163</v>
      </c>
      <c r="Y173" s="164">
        <f t="shared" si="15"/>
        <v>0.25353851800033783</v>
      </c>
      <c r="Z173" s="164">
        <f t="shared" si="15"/>
        <v>0.2304895618184889</v>
      </c>
      <c r="AA173" s="164">
        <f t="shared" si="15"/>
        <v>0.20357957900371321</v>
      </c>
      <c r="AB173" s="164">
        <f t="shared" si="15"/>
        <v>0.20007761349037501</v>
      </c>
      <c r="AC173" s="164">
        <f t="shared" si="15"/>
        <v>0.18095148910725731</v>
      </c>
      <c r="AD173" s="164">
        <f t="shared" si="15"/>
        <v>0.15043215900663137</v>
      </c>
      <c r="AE173" s="164">
        <f>AN170/Q116</f>
        <v>0.12920956520084129</v>
      </c>
      <c r="AF173" s="164" t="e">
        <f>AO170/R116</f>
        <v>#DIV/0!</v>
      </c>
      <c r="AG173" s="141"/>
      <c r="AH173" s="141"/>
      <c r="AI173" s="141"/>
      <c r="AJ173" s="141"/>
      <c r="AK173" s="141"/>
    </row>
    <row r="174" spans="1:41" ht="15.6" hidden="1" customHeight="1" outlineLevel="1" x14ac:dyDescent="0.3">
      <c r="B174" s="145"/>
      <c r="C174" s="144" t="s">
        <v>408</v>
      </c>
      <c r="D174" s="144"/>
      <c r="G174" t="s">
        <v>444</v>
      </c>
      <c r="AG174" s="141"/>
      <c r="AH174" s="141"/>
      <c r="AI174" s="141"/>
      <c r="AJ174" s="141"/>
      <c r="AK174" s="141"/>
    </row>
    <row r="175" spans="1:41" ht="15.6" hidden="1" customHeight="1" outlineLevel="1" x14ac:dyDescent="0.3">
      <c r="B175" s="145"/>
      <c r="C175" s="144" t="s">
        <v>412</v>
      </c>
      <c r="D175" s="144"/>
      <c r="G175" t="s">
        <v>444</v>
      </c>
      <c r="AG175" s="141"/>
      <c r="AH175" s="141"/>
      <c r="AI175" s="141"/>
      <c r="AJ175" s="141"/>
      <c r="AK175" s="141"/>
    </row>
    <row r="176" spans="1:41" ht="15.6" hidden="1" customHeight="1" outlineLevel="1" x14ac:dyDescent="0.3">
      <c r="B176" s="145"/>
      <c r="C176" s="144" t="s">
        <v>410</v>
      </c>
      <c r="D176" s="144"/>
      <c r="G176" t="s">
        <v>444</v>
      </c>
      <c r="AG176" s="141"/>
      <c r="AH176" s="141"/>
      <c r="AI176" s="141"/>
      <c r="AJ176" s="141"/>
      <c r="AK176" s="141"/>
    </row>
    <row r="177" spans="2:38" ht="15.6" hidden="1" customHeight="1" outlineLevel="1" x14ac:dyDescent="0.3">
      <c r="B177" s="145" t="s">
        <v>399</v>
      </c>
      <c r="C177" s="144"/>
      <c r="D177" s="144"/>
      <c r="G177" t="s">
        <v>444</v>
      </c>
      <c r="AG177" s="141"/>
      <c r="AH177" s="141"/>
      <c r="AI177" s="141"/>
      <c r="AJ177" s="141"/>
      <c r="AK177" s="141"/>
    </row>
    <row r="178" spans="2:38" ht="15.6" hidden="1" customHeight="1" outlineLevel="1" x14ac:dyDescent="0.3">
      <c r="B178" s="145"/>
      <c r="C178" s="144" t="s">
        <v>408</v>
      </c>
      <c r="D178" s="144"/>
      <c r="G178" t="s">
        <v>444</v>
      </c>
      <c r="AG178" s="141"/>
      <c r="AH178" s="141"/>
      <c r="AI178" s="141"/>
      <c r="AJ178" s="141"/>
      <c r="AK178" s="141"/>
    </row>
    <row r="179" spans="2:38" ht="15.6" hidden="1" customHeight="1" outlineLevel="1" x14ac:dyDescent="0.3">
      <c r="B179" s="145"/>
      <c r="C179" s="144" t="s">
        <v>412</v>
      </c>
      <c r="D179" s="144"/>
      <c r="G179" t="s">
        <v>444</v>
      </c>
      <c r="AG179" s="141"/>
      <c r="AH179" s="141"/>
      <c r="AI179" s="141"/>
      <c r="AJ179" s="141"/>
      <c r="AK179" s="141"/>
    </row>
    <row r="180" spans="2:38" ht="15.6" hidden="1" customHeight="1" outlineLevel="1" x14ac:dyDescent="0.3">
      <c r="B180" s="145"/>
      <c r="C180" s="144" t="s">
        <v>410</v>
      </c>
      <c r="D180" s="144"/>
      <c r="G180" t="s">
        <v>444</v>
      </c>
      <c r="AG180" s="141"/>
      <c r="AH180" s="141"/>
      <c r="AI180" s="141"/>
      <c r="AJ180" s="141"/>
      <c r="AK180" s="141"/>
    </row>
    <row r="181" spans="2:38" ht="15.6" hidden="1" customHeight="1" outlineLevel="1" x14ac:dyDescent="0.3">
      <c r="B181" s="146" t="s">
        <v>397</v>
      </c>
      <c r="C181" s="144"/>
      <c r="D181" s="144"/>
      <c r="G181" t="s">
        <v>444</v>
      </c>
      <c r="AG181" s="141"/>
      <c r="AH181" s="141"/>
      <c r="AI181" s="141"/>
      <c r="AJ181" s="141"/>
      <c r="AK181" s="141"/>
    </row>
    <row r="182" spans="2:38" ht="15.6" hidden="1" customHeight="1" outlineLevel="1" x14ac:dyDescent="0.3">
      <c r="B182" s="146"/>
      <c r="C182" s="144" t="s">
        <v>408</v>
      </c>
      <c r="D182" s="144"/>
      <c r="G182" t="s">
        <v>444</v>
      </c>
      <c r="AG182" s="141"/>
      <c r="AH182" s="141"/>
      <c r="AI182" s="141"/>
      <c r="AJ182" s="141"/>
      <c r="AK182" s="141"/>
    </row>
    <row r="183" spans="2:38" ht="15.6" hidden="1" customHeight="1" outlineLevel="1" x14ac:dyDescent="0.3">
      <c r="B183" s="146"/>
      <c r="C183" s="144" t="s">
        <v>412</v>
      </c>
      <c r="D183" s="144"/>
      <c r="G183" t="s">
        <v>444</v>
      </c>
      <c r="AG183" s="141"/>
      <c r="AH183" s="141"/>
      <c r="AI183" s="141"/>
      <c r="AJ183" s="141"/>
      <c r="AK183" s="141"/>
    </row>
    <row r="184" spans="2:38" ht="15.6" customHeight="1" collapsed="1" x14ac:dyDescent="0.3">
      <c r="B184" s="138" t="s">
        <v>450</v>
      </c>
      <c r="AG184" s="141"/>
      <c r="AH184" s="141"/>
      <c r="AI184" s="141"/>
      <c r="AJ184" s="141"/>
      <c r="AK184" s="141"/>
    </row>
    <row r="185" spans="2:38" ht="15.6" customHeight="1" x14ac:dyDescent="0.3">
      <c r="B185" s="138"/>
      <c r="C185" t="s">
        <v>407</v>
      </c>
      <c r="AH185" s="141"/>
      <c r="AI185" s="141"/>
      <c r="AJ185" s="141"/>
      <c r="AK185" s="141"/>
      <c r="AL185" s="141"/>
    </row>
    <row r="186" spans="2:38" ht="15.6" customHeight="1" x14ac:dyDescent="0.3">
      <c r="B186" s="138"/>
      <c r="C186" t="s">
        <v>408</v>
      </c>
      <c r="AH186" s="141"/>
      <c r="AI186" s="141"/>
      <c r="AJ186" s="141"/>
      <c r="AK186" s="141"/>
      <c r="AL186" s="141"/>
    </row>
    <row r="187" spans="2:38" ht="15.6" customHeight="1" x14ac:dyDescent="0.3">
      <c r="B187" s="138"/>
      <c r="C187" t="s">
        <v>412</v>
      </c>
      <c r="AH187" s="141"/>
      <c r="AI187" s="141"/>
      <c r="AJ187" s="141"/>
      <c r="AK187" s="141"/>
      <c r="AL187" s="141"/>
    </row>
    <row r="188" spans="2:38" ht="15.6" customHeight="1" x14ac:dyDescent="0.3">
      <c r="B188" s="138" t="s">
        <v>451</v>
      </c>
      <c r="AH188" s="141"/>
      <c r="AI188" s="141"/>
      <c r="AJ188" s="141"/>
      <c r="AK188" s="141"/>
      <c r="AL188" s="141"/>
    </row>
    <row r="189" spans="2:38" ht="15.6" customHeight="1" x14ac:dyDescent="0.3">
      <c r="B189" s="138"/>
      <c r="C189" t="s">
        <v>407</v>
      </c>
      <c r="AH189" s="141"/>
      <c r="AI189" s="141"/>
      <c r="AJ189" s="141"/>
      <c r="AK189" s="141"/>
      <c r="AL189" s="141"/>
    </row>
    <row r="190" spans="2:38" ht="15.6" customHeight="1" x14ac:dyDescent="0.3">
      <c r="B190" s="138"/>
      <c r="C190" t="s">
        <v>408</v>
      </c>
      <c r="T190" t="s">
        <v>401</v>
      </c>
      <c r="AH190" s="141"/>
      <c r="AI190" s="141"/>
      <c r="AJ190" s="141"/>
      <c r="AK190" s="141"/>
      <c r="AL190" s="141"/>
    </row>
    <row r="191" spans="2:38" ht="15.6" customHeight="1" x14ac:dyDescent="0.3">
      <c r="B191" s="138"/>
      <c r="C191" t="s">
        <v>412</v>
      </c>
      <c r="AH191" s="141"/>
      <c r="AI191" s="141"/>
      <c r="AJ191" s="141"/>
      <c r="AK191" s="141"/>
      <c r="AL191" s="141"/>
    </row>
    <row r="192" spans="2:38" ht="15.6" customHeight="1" x14ac:dyDescent="0.3">
      <c r="AH192" s="141"/>
      <c r="AI192" s="141"/>
      <c r="AJ192" s="141"/>
      <c r="AK192" s="141"/>
      <c r="AL192" s="141"/>
    </row>
    <row r="193" spans="1:38" ht="15.6" customHeight="1" x14ac:dyDescent="0.3">
      <c r="AH193" s="141"/>
      <c r="AI193" s="141"/>
      <c r="AJ193" s="141"/>
      <c r="AK193" s="141"/>
      <c r="AL193" s="141"/>
    </row>
    <row r="194" spans="1:38" ht="15.6" customHeight="1" x14ac:dyDescent="0.3">
      <c r="A194" s="161" t="s">
        <v>440</v>
      </c>
      <c r="B194" s="137" t="s">
        <v>502</v>
      </c>
      <c r="C194" s="136"/>
      <c r="D194" s="136"/>
      <c r="E194" s="136"/>
      <c r="F194" s="136"/>
      <c r="G194" s="136"/>
      <c r="H194" s="150"/>
      <c r="I194" s="150"/>
      <c r="J194" s="150"/>
      <c r="K194" s="150"/>
      <c r="L194" s="150"/>
      <c r="M194" s="150"/>
      <c r="N194" s="150"/>
      <c r="O194" s="150"/>
      <c r="P194" s="150"/>
      <c r="Q194" s="150"/>
      <c r="R194" s="150"/>
    </row>
    <row r="195" spans="1:38" ht="15.6" customHeight="1" x14ac:dyDescent="0.3">
      <c r="B195" s="138" t="s">
        <v>449</v>
      </c>
      <c r="V195" t="s">
        <v>512</v>
      </c>
    </row>
    <row r="196" spans="1:38" ht="15.6" customHeight="1" x14ac:dyDescent="0.3">
      <c r="B196" s="138"/>
      <c r="C196" t="s">
        <v>407</v>
      </c>
      <c r="G196" s="154" t="s">
        <v>483</v>
      </c>
      <c r="H196" s="204" t="str">
        <f t="shared" ref="H196:R199" si="16">IFERROR(H169/41.868/H88,"-")</f>
        <v>-</v>
      </c>
      <c r="I196" s="204" t="str">
        <f t="shared" si="16"/>
        <v>-</v>
      </c>
      <c r="J196" s="204" t="str">
        <f t="shared" si="16"/>
        <v>-</v>
      </c>
      <c r="K196" s="204" t="str">
        <f t="shared" si="16"/>
        <v>-</v>
      </c>
      <c r="L196" s="204" t="str">
        <f t="shared" si="16"/>
        <v>-</v>
      </c>
      <c r="M196" s="204" t="str">
        <f t="shared" si="16"/>
        <v>-</v>
      </c>
      <c r="N196" s="204" t="str">
        <f t="shared" si="16"/>
        <v>-</v>
      </c>
      <c r="O196" s="204" t="str">
        <f t="shared" si="16"/>
        <v>-</v>
      </c>
      <c r="P196" s="204" t="str">
        <f t="shared" si="16"/>
        <v>-</v>
      </c>
      <c r="Q196" s="204" t="str">
        <f t="shared" si="16"/>
        <v>-</v>
      </c>
      <c r="R196" s="204" t="str">
        <f>IFERROR(R169/41.868/R88,"-")</f>
        <v>-</v>
      </c>
      <c r="V196" s="15"/>
      <c r="W196" s="154" t="s">
        <v>478</v>
      </c>
      <c r="X196" s="154" t="s">
        <v>479</v>
      </c>
    </row>
    <row r="197" spans="1:38" ht="15.6" customHeight="1" x14ac:dyDescent="0.3">
      <c r="B197" s="138"/>
      <c r="C197" t="s">
        <v>417</v>
      </c>
      <c r="G197" s="154" t="s">
        <v>483</v>
      </c>
      <c r="H197" s="205">
        <f>IFERROR(H170/41.868/H89,"-")</f>
        <v>96.024841018846075</v>
      </c>
      <c r="I197" s="205">
        <f t="shared" si="16"/>
        <v>91.223598967903754</v>
      </c>
      <c r="J197" s="205">
        <f t="shared" si="16"/>
        <v>86.662419019508562</v>
      </c>
      <c r="K197" s="205">
        <f t="shared" si="16"/>
        <v>82.329298068533134</v>
      </c>
      <c r="L197" s="205">
        <f t="shared" si="16"/>
        <v>78.212833165106474</v>
      </c>
      <c r="M197" s="205">
        <f t="shared" si="16"/>
        <v>74.302191506851145</v>
      </c>
      <c r="N197" s="205">
        <f t="shared" si="16"/>
        <v>70.587081931508592</v>
      </c>
      <c r="O197" s="205">
        <f t="shared" si="16"/>
        <v>67.057727834933161</v>
      </c>
      <c r="P197" s="205">
        <f t="shared" si="16"/>
        <v>63.704841443186496</v>
      </c>
      <c r="Q197" s="205">
        <f t="shared" si="16"/>
        <v>60.519599371027169</v>
      </c>
      <c r="R197" s="205">
        <f>IFERROR(R170/41.868/R89,"-")</f>
        <v>57.493619402475808</v>
      </c>
      <c r="S197" t="s">
        <v>518</v>
      </c>
      <c r="T197" s="202" t="s">
        <v>514</v>
      </c>
      <c r="U197" s="154"/>
      <c r="V197" s="187" t="s">
        <v>477</v>
      </c>
      <c r="W197" s="201">
        <v>1</v>
      </c>
      <c r="X197" s="201">
        <v>5</v>
      </c>
    </row>
    <row r="198" spans="1:38" ht="15.6" customHeight="1" x14ac:dyDescent="0.3">
      <c r="B198" s="138"/>
      <c r="C198" t="s">
        <v>409</v>
      </c>
      <c r="G198" s="154" t="s">
        <v>483</v>
      </c>
      <c r="H198" s="206">
        <f t="shared" si="16"/>
        <v>0</v>
      </c>
      <c r="I198" s="206">
        <f t="shared" si="16"/>
        <v>0</v>
      </c>
      <c r="J198" s="206">
        <f t="shared" si="16"/>
        <v>0</v>
      </c>
      <c r="K198" s="206">
        <f t="shared" si="16"/>
        <v>0</v>
      </c>
      <c r="L198" s="206">
        <f t="shared" si="16"/>
        <v>0</v>
      </c>
      <c r="M198" s="206">
        <f t="shared" si="16"/>
        <v>0</v>
      </c>
      <c r="N198" s="206">
        <f t="shared" si="16"/>
        <v>0</v>
      </c>
      <c r="O198" s="206">
        <f t="shared" si="16"/>
        <v>0</v>
      </c>
      <c r="P198" s="206">
        <f t="shared" si="16"/>
        <v>0</v>
      </c>
      <c r="Q198" s="206">
        <f t="shared" si="16"/>
        <v>0</v>
      </c>
      <c r="R198" s="206">
        <f t="shared" si="16"/>
        <v>0</v>
      </c>
    </row>
    <row r="199" spans="1:38" ht="15.6" customHeight="1" x14ac:dyDescent="0.3">
      <c r="B199" s="138"/>
      <c r="C199" t="s">
        <v>410</v>
      </c>
      <c r="G199" s="154" t="s">
        <v>483</v>
      </c>
      <c r="H199" s="204" t="str">
        <f t="shared" si="16"/>
        <v>-</v>
      </c>
      <c r="I199" s="204" t="str">
        <f t="shared" si="16"/>
        <v>-</v>
      </c>
      <c r="J199" s="204" t="str">
        <f t="shared" si="16"/>
        <v>-</v>
      </c>
      <c r="K199" s="204" t="str">
        <f t="shared" si="16"/>
        <v>-</v>
      </c>
      <c r="L199" s="204" t="str">
        <f t="shared" si="16"/>
        <v>-</v>
      </c>
      <c r="M199" s="204" t="str">
        <f t="shared" si="16"/>
        <v>-</v>
      </c>
      <c r="N199" s="204" t="str">
        <f t="shared" si="16"/>
        <v>-</v>
      </c>
      <c r="O199" s="204" t="str">
        <f t="shared" si="16"/>
        <v>-</v>
      </c>
      <c r="P199" s="204" t="str">
        <f t="shared" si="16"/>
        <v>-</v>
      </c>
      <c r="Q199" s="204" t="str">
        <f t="shared" si="16"/>
        <v>-</v>
      </c>
      <c r="R199" s="204" t="str">
        <f t="shared" si="16"/>
        <v>-</v>
      </c>
    </row>
    <row r="200" spans="1:38" ht="15.6" customHeight="1" x14ac:dyDescent="0.3">
      <c r="AH200" s="141"/>
      <c r="AI200" s="141"/>
      <c r="AJ200" s="141"/>
      <c r="AK200" s="141"/>
      <c r="AL200" s="141"/>
    </row>
    <row r="201" spans="1:38" ht="15.6" customHeight="1" x14ac:dyDescent="0.3">
      <c r="AH201" s="141"/>
      <c r="AI201" s="141"/>
      <c r="AJ201" s="141"/>
      <c r="AK201" s="141"/>
      <c r="AL201" s="141"/>
    </row>
    <row r="202" spans="1:38" ht="15.6" customHeight="1" x14ac:dyDescent="0.3">
      <c r="AH202" s="141"/>
      <c r="AI202" s="141"/>
      <c r="AJ202" s="141"/>
      <c r="AK202" s="141"/>
      <c r="AL202" s="141"/>
    </row>
    <row r="203" spans="1:38" ht="15.6" customHeight="1" x14ac:dyDescent="0.3">
      <c r="X203" s="15"/>
      <c r="AB203" s="141"/>
      <c r="AC203" s="141"/>
      <c r="AD203" s="141"/>
      <c r="AE203" s="141"/>
      <c r="AF203" s="141"/>
      <c r="AG203" s="141"/>
      <c r="AH203" s="141"/>
      <c r="AI203" s="141"/>
      <c r="AJ203" s="141"/>
      <c r="AK203" s="141"/>
      <c r="AL203" s="141"/>
    </row>
    <row r="204" spans="1:38" ht="15.6" customHeight="1" x14ac:dyDescent="0.3">
      <c r="X204" s="15"/>
      <c r="AB204" s="141"/>
      <c r="AC204" s="141"/>
      <c r="AD204" s="141"/>
      <c r="AE204" s="141"/>
      <c r="AF204" s="141"/>
      <c r="AG204" s="141"/>
      <c r="AH204" s="141"/>
      <c r="AI204" s="141"/>
      <c r="AJ204" s="141"/>
      <c r="AK204" s="141"/>
      <c r="AL204" s="141"/>
    </row>
    <row r="205" spans="1:38" ht="15.6" customHeight="1" x14ac:dyDescent="0.3">
      <c r="X205" s="15"/>
      <c r="AB205" s="141"/>
      <c r="AC205" s="141"/>
      <c r="AD205" s="141"/>
      <c r="AE205" s="141"/>
      <c r="AF205" s="141"/>
      <c r="AG205" s="141"/>
      <c r="AH205" s="141"/>
      <c r="AI205" s="141"/>
      <c r="AJ205" s="141"/>
      <c r="AK205" s="141"/>
      <c r="AL205" s="141"/>
    </row>
    <row r="206" spans="1:38" ht="15.6" customHeight="1" x14ac:dyDescent="0.3">
      <c r="X206" s="15"/>
      <c r="AB206" s="141"/>
      <c r="AC206" s="141"/>
      <c r="AD206" s="141"/>
      <c r="AE206" s="141"/>
      <c r="AF206" s="141"/>
      <c r="AG206" s="141"/>
      <c r="AH206" s="141"/>
      <c r="AI206" s="141"/>
      <c r="AJ206" s="141"/>
      <c r="AK206" s="141"/>
      <c r="AL206" s="141"/>
    </row>
    <row r="207" spans="1:38" ht="15.6" customHeight="1" x14ac:dyDescent="0.3">
      <c r="X207" s="15"/>
      <c r="AB207" s="141"/>
      <c r="AC207" s="141"/>
      <c r="AD207" s="141"/>
      <c r="AE207" s="141"/>
      <c r="AF207" s="141"/>
      <c r="AG207" s="141"/>
      <c r="AH207" s="141"/>
      <c r="AI207" s="141"/>
      <c r="AJ207" s="141"/>
      <c r="AK207" s="141"/>
      <c r="AL207" s="141"/>
    </row>
    <row r="208" spans="1:38" ht="15.6" customHeight="1" x14ac:dyDescent="0.3">
      <c r="X208" s="15"/>
      <c r="AB208" s="141"/>
      <c r="AC208" s="141"/>
      <c r="AD208" s="141"/>
      <c r="AE208" s="141"/>
      <c r="AF208" s="141"/>
      <c r="AG208" s="141"/>
      <c r="AH208" s="141"/>
      <c r="AI208" s="141"/>
      <c r="AJ208" s="141"/>
      <c r="AK208" s="141"/>
      <c r="AL208" s="141"/>
    </row>
    <row r="209" spans="24:38" ht="15.6" customHeight="1" x14ac:dyDescent="0.3">
      <c r="X209" s="15"/>
      <c r="AB209" s="141"/>
      <c r="AC209" s="141"/>
      <c r="AD209" s="141"/>
      <c r="AE209" s="141"/>
      <c r="AF209" s="141"/>
      <c r="AG209" s="141"/>
      <c r="AH209" s="141"/>
      <c r="AI209" s="141"/>
      <c r="AJ209" s="141"/>
      <c r="AK209" s="141"/>
      <c r="AL209" s="141"/>
    </row>
    <row r="210" spans="24:38" ht="15.6" customHeight="1" x14ac:dyDescent="0.3">
      <c r="X210" s="15"/>
      <c r="AB210" s="141"/>
      <c r="AC210" s="141"/>
      <c r="AD210" s="141"/>
      <c r="AE210" s="141"/>
      <c r="AF210" s="141"/>
      <c r="AG210" s="141"/>
      <c r="AH210" s="141"/>
      <c r="AI210" s="141"/>
      <c r="AJ210" s="141"/>
      <c r="AK210" s="141"/>
      <c r="AL210" s="141"/>
    </row>
    <row r="211" spans="24:38" ht="15.6" customHeight="1" x14ac:dyDescent="0.3">
      <c r="X211" s="15"/>
      <c r="AB211" s="141"/>
      <c r="AC211" s="141"/>
      <c r="AD211" s="141"/>
      <c r="AE211" s="141"/>
      <c r="AF211" s="141"/>
      <c r="AG211" s="141"/>
      <c r="AH211" s="141"/>
      <c r="AI211" s="141"/>
      <c r="AJ211" s="141"/>
      <c r="AK211" s="141"/>
      <c r="AL211" s="141"/>
    </row>
    <row r="212" spans="24:38" ht="15.6" customHeight="1" x14ac:dyDescent="0.3">
      <c r="X212" s="15"/>
      <c r="AB212" s="141"/>
      <c r="AC212" s="141"/>
      <c r="AD212" s="141"/>
      <c r="AE212" s="141"/>
      <c r="AF212" s="141"/>
      <c r="AG212" s="141"/>
      <c r="AH212" s="141"/>
      <c r="AI212" s="141"/>
      <c r="AJ212" s="141"/>
      <c r="AK212" s="141"/>
      <c r="AL212" s="141"/>
    </row>
    <row r="213" spans="24:38" ht="15.6" customHeight="1" x14ac:dyDescent="0.3">
      <c r="X213" s="15"/>
      <c r="AB213" s="141"/>
      <c r="AC213" s="141"/>
      <c r="AD213" s="141"/>
      <c r="AE213" s="141"/>
      <c r="AF213" s="141"/>
      <c r="AG213" s="141"/>
      <c r="AH213" s="141"/>
      <c r="AI213" s="141"/>
      <c r="AJ213" s="141"/>
      <c r="AK213" s="141"/>
      <c r="AL213" s="141"/>
    </row>
    <row r="214" spans="24:38" ht="15.6" customHeight="1" x14ac:dyDescent="0.3">
      <c r="X214" s="15"/>
      <c r="AB214" s="141"/>
      <c r="AC214" s="141"/>
      <c r="AD214" s="141"/>
      <c r="AE214" s="141"/>
      <c r="AF214" s="141"/>
      <c r="AG214" s="141"/>
      <c r="AH214" s="141"/>
      <c r="AI214" s="141"/>
      <c r="AJ214" s="141"/>
      <c r="AK214" s="141"/>
      <c r="AL214" s="141"/>
    </row>
    <row r="215" spans="24:38" ht="15.6" customHeight="1" x14ac:dyDescent="0.3">
      <c r="X215" s="15"/>
      <c r="AB215" s="141"/>
      <c r="AC215" s="141"/>
      <c r="AD215" s="141"/>
      <c r="AE215" s="141"/>
      <c r="AF215" s="141"/>
      <c r="AG215" s="141"/>
      <c r="AH215" s="141"/>
      <c r="AI215" s="141"/>
      <c r="AJ215" s="141"/>
      <c r="AK215" s="141"/>
      <c r="AL215" s="141"/>
    </row>
    <row r="216" spans="24:38" ht="15.6" customHeight="1" x14ac:dyDescent="0.3">
      <c r="X216" s="15"/>
      <c r="AB216" s="141"/>
      <c r="AC216" s="141"/>
      <c r="AD216" s="141"/>
      <c r="AE216" s="141"/>
      <c r="AF216" s="141"/>
      <c r="AG216" s="141"/>
      <c r="AH216" s="141"/>
      <c r="AI216" s="141"/>
      <c r="AJ216" s="141"/>
      <c r="AK216" s="141"/>
      <c r="AL216" s="141"/>
    </row>
    <row r="217" spans="24:38" ht="15.6" customHeight="1" x14ac:dyDescent="0.3">
      <c r="X217" s="15"/>
      <c r="AB217" s="141"/>
      <c r="AC217" s="141"/>
      <c r="AD217" s="141"/>
      <c r="AE217" s="141"/>
      <c r="AF217" s="141"/>
      <c r="AG217" s="141"/>
      <c r="AH217" s="141"/>
      <c r="AI217" s="141"/>
      <c r="AJ217" s="141"/>
      <c r="AK217" s="141"/>
      <c r="AL217" s="141"/>
    </row>
    <row r="218" spans="24:38" ht="15.6" customHeight="1" x14ac:dyDescent="0.3">
      <c r="X218" s="15"/>
      <c r="AB218" s="141"/>
      <c r="AC218" s="141"/>
      <c r="AD218" s="141"/>
      <c r="AE218" s="141"/>
      <c r="AF218" s="141"/>
      <c r="AG218" s="141"/>
      <c r="AH218" s="141"/>
      <c r="AI218" s="141"/>
      <c r="AJ218" s="141"/>
      <c r="AK218" s="141"/>
      <c r="AL218" s="141"/>
    </row>
    <row r="219" spans="24:38" ht="15.6" customHeight="1" x14ac:dyDescent="0.3">
      <c r="X219" s="15"/>
      <c r="AB219" s="141"/>
      <c r="AC219" s="141"/>
      <c r="AD219" s="141"/>
      <c r="AE219" s="141"/>
      <c r="AF219" s="141"/>
      <c r="AG219" s="141"/>
      <c r="AH219" s="141"/>
      <c r="AI219" s="141"/>
      <c r="AJ219" s="141"/>
      <c r="AK219" s="141"/>
      <c r="AL219" s="141"/>
    </row>
    <row r="220" spans="24:38" ht="15.6" customHeight="1" x14ac:dyDescent="0.3">
      <c r="X220" s="15"/>
      <c r="AB220" s="141"/>
      <c r="AC220" s="141"/>
      <c r="AD220" s="141"/>
      <c r="AE220" s="141"/>
      <c r="AF220" s="141"/>
      <c r="AG220" s="141"/>
      <c r="AH220" s="141"/>
      <c r="AI220" s="141"/>
      <c r="AJ220" s="141"/>
      <c r="AK220" s="141"/>
      <c r="AL220" s="141"/>
    </row>
    <row r="221" spans="24:38" ht="15.6" customHeight="1" x14ac:dyDescent="0.3">
      <c r="X221" s="15"/>
      <c r="AB221" s="141"/>
      <c r="AC221" s="141"/>
      <c r="AD221" s="141"/>
      <c r="AE221" s="141"/>
      <c r="AF221" s="141"/>
      <c r="AG221" s="141"/>
      <c r="AH221" s="141"/>
      <c r="AI221" s="141"/>
      <c r="AJ221" s="141"/>
      <c r="AK221" s="141"/>
      <c r="AL221" s="141"/>
    </row>
    <row r="222" spans="24:38" ht="15.6" customHeight="1" x14ac:dyDescent="0.3">
      <c r="X222" s="15"/>
      <c r="AB222" s="141"/>
      <c r="AC222" s="141"/>
      <c r="AD222" s="141"/>
      <c r="AE222" s="141"/>
      <c r="AF222" s="141"/>
      <c r="AG222" s="141"/>
      <c r="AH222" s="141"/>
      <c r="AI222" s="141"/>
      <c r="AJ222" s="141"/>
      <c r="AK222" s="141"/>
      <c r="AL222" s="141"/>
    </row>
    <row r="223" spans="24:38" ht="15.6" customHeight="1" x14ac:dyDescent="0.3">
      <c r="X223" s="15"/>
      <c r="AB223" s="141"/>
      <c r="AC223" s="141"/>
      <c r="AD223" s="141"/>
      <c r="AE223" s="141"/>
      <c r="AF223" s="141"/>
      <c r="AG223" s="141"/>
      <c r="AH223" s="141"/>
      <c r="AI223" s="141"/>
      <c r="AJ223" s="141"/>
      <c r="AK223" s="141"/>
      <c r="AL223" s="141"/>
    </row>
    <row r="224" spans="24:38" ht="15.6" customHeight="1" x14ac:dyDescent="0.3">
      <c r="X224" s="15"/>
      <c r="AB224" s="141"/>
      <c r="AC224" s="141"/>
      <c r="AD224" s="141"/>
      <c r="AE224" s="141"/>
      <c r="AF224" s="141"/>
      <c r="AG224" s="141"/>
      <c r="AH224" s="141"/>
      <c r="AI224" s="141"/>
      <c r="AJ224" s="141"/>
      <c r="AK224" s="141"/>
      <c r="AL224" s="141"/>
    </row>
    <row r="225" spans="24:38" ht="15.6" customHeight="1" x14ac:dyDescent="0.3">
      <c r="X225" s="15"/>
      <c r="AB225" s="141"/>
      <c r="AC225" s="141"/>
      <c r="AD225" s="141"/>
      <c r="AE225" s="141"/>
      <c r="AF225" s="141"/>
      <c r="AG225" s="141"/>
      <c r="AH225" s="141"/>
      <c r="AI225" s="141"/>
      <c r="AJ225" s="141"/>
      <c r="AK225" s="141"/>
      <c r="AL225" s="141"/>
    </row>
    <row r="226" spans="24:38" ht="15.6" customHeight="1" x14ac:dyDescent="0.3">
      <c r="X226" s="15"/>
      <c r="AB226" s="141"/>
      <c r="AC226" s="141"/>
      <c r="AD226" s="141"/>
      <c r="AE226" s="141"/>
      <c r="AF226" s="141"/>
      <c r="AG226" s="141"/>
      <c r="AH226" s="141"/>
      <c r="AI226" s="141"/>
      <c r="AJ226" s="141"/>
      <c r="AK226" s="141"/>
      <c r="AL226" s="141"/>
    </row>
    <row r="227" spans="24:38" ht="15.6" customHeight="1" x14ac:dyDescent="0.3">
      <c r="X227" s="15"/>
      <c r="AB227" s="141"/>
      <c r="AC227" s="141"/>
      <c r="AD227" s="141"/>
      <c r="AE227" s="141"/>
      <c r="AF227" s="141"/>
      <c r="AG227" s="141"/>
      <c r="AH227" s="141"/>
      <c r="AI227" s="141"/>
      <c r="AJ227" s="141"/>
      <c r="AK227" s="141"/>
      <c r="AL227" s="141"/>
    </row>
    <row r="228" spans="24:38" ht="15.6" customHeight="1" x14ac:dyDescent="0.3">
      <c r="X228" s="15"/>
      <c r="AB228" s="141"/>
      <c r="AC228" s="141"/>
      <c r="AD228" s="141"/>
      <c r="AE228" s="141"/>
      <c r="AF228" s="141"/>
      <c r="AG228" s="141"/>
      <c r="AH228" s="141"/>
      <c r="AI228" s="141"/>
      <c r="AJ228" s="141"/>
      <c r="AK228" s="141"/>
      <c r="AL228" s="141"/>
    </row>
    <row r="229" spans="24:38" ht="15.6" customHeight="1" x14ac:dyDescent="0.3">
      <c r="X229" s="15"/>
      <c r="AB229" s="141"/>
      <c r="AC229" s="141"/>
      <c r="AD229" s="141"/>
      <c r="AE229" s="141"/>
      <c r="AF229" s="141"/>
      <c r="AG229" s="141"/>
      <c r="AH229" s="141"/>
      <c r="AI229" s="141"/>
      <c r="AJ229" s="141"/>
      <c r="AK229" s="141"/>
      <c r="AL229" s="141"/>
    </row>
    <row r="230" spans="24:38" ht="15.6" customHeight="1" x14ac:dyDescent="0.3">
      <c r="X230" s="15"/>
      <c r="AB230" s="141"/>
      <c r="AC230" s="141"/>
      <c r="AD230" s="141"/>
      <c r="AE230" s="141"/>
      <c r="AF230" s="141"/>
      <c r="AG230" s="141"/>
      <c r="AH230" s="141"/>
      <c r="AI230" s="141"/>
      <c r="AJ230" s="141"/>
      <c r="AK230" s="141"/>
      <c r="AL230" s="141"/>
    </row>
    <row r="231" spans="24:38" ht="15.6" customHeight="1" x14ac:dyDescent="0.3">
      <c r="X231" s="15"/>
      <c r="AB231" s="141"/>
      <c r="AC231" s="141"/>
      <c r="AD231" s="141"/>
      <c r="AE231" s="141"/>
      <c r="AF231" s="141"/>
      <c r="AG231" s="141"/>
      <c r="AH231" s="141"/>
      <c r="AI231" s="141"/>
      <c r="AJ231" s="141"/>
      <c r="AK231" s="141"/>
      <c r="AL231" s="141"/>
    </row>
    <row r="232" spans="24:38" ht="15.6" customHeight="1" x14ac:dyDescent="0.3">
      <c r="X232" s="15"/>
      <c r="AB232" s="141"/>
      <c r="AC232" s="141"/>
      <c r="AD232" s="141"/>
      <c r="AE232" s="141"/>
      <c r="AF232" s="141"/>
      <c r="AG232" s="141"/>
      <c r="AH232" s="141"/>
      <c r="AI232" s="141"/>
      <c r="AJ232" s="141"/>
      <c r="AK232" s="141"/>
      <c r="AL232" s="141"/>
    </row>
    <row r="233" spans="24:38" ht="15.6" customHeight="1" x14ac:dyDescent="0.3">
      <c r="X233" s="15"/>
      <c r="AB233" s="141"/>
      <c r="AC233" s="141"/>
      <c r="AD233" s="141"/>
      <c r="AE233" s="141"/>
      <c r="AF233" s="141"/>
      <c r="AG233" s="141"/>
      <c r="AH233" s="141"/>
      <c r="AI233" s="141"/>
      <c r="AJ233" s="141"/>
      <c r="AK233" s="141"/>
      <c r="AL233" s="141"/>
    </row>
    <row r="234" spans="24:38" ht="15.6" customHeight="1" x14ac:dyDescent="0.3">
      <c r="X234" s="15"/>
      <c r="AB234" s="141"/>
      <c r="AC234" s="141"/>
      <c r="AD234" s="141"/>
      <c r="AE234" s="141"/>
      <c r="AF234" s="141"/>
      <c r="AG234" s="141"/>
      <c r="AH234" s="141"/>
      <c r="AI234" s="141"/>
      <c r="AJ234" s="141"/>
      <c r="AK234" s="141"/>
      <c r="AL234" s="141"/>
    </row>
    <row r="235" spans="24:38" ht="15.6" customHeight="1" x14ac:dyDescent="0.3">
      <c r="X235" s="15"/>
      <c r="AB235" s="141"/>
      <c r="AC235" s="141"/>
      <c r="AD235" s="141"/>
      <c r="AE235" s="141"/>
      <c r="AF235" s="141"/>
      <c r="AG235" s="141"/>
      <c r="AH235" s="141"/>
      <c r="AI235" s="141"/>
      <c r="AJ235" s="141"/>
      <c r="AK235" s="141"/>
      <c r="AL235" s="141"/>
    </row>
    <row r="236" spans="24:38" ht="15.6" customHeight="1" x14ac:dyDescent="0.3">
      <c r="X236" s="15"/>
      <c r="AB236" s="141"/>
      <c r="AC236" s="141"/>
      <c r="AD236" s="141"/>
      <c r="AE236" s="141"/>
      <c r="AF236" s="141"/>
      <c r="AG236" s="141"/>
      <c r="AH236" s="141"/>
      <c r="AI236" s="141"/>
      <c r="AJ236" s="141"/>
      <c r="AK236" s="141"/>
      <c r="AL236" s="141"/>
    </row>
    <row r="237" spans="24:38" ht="15.6" customHeight="1" x14ac:dyDescent="0.3">
      <c r="X237" s="15"/>
      <c r="AB237" s="141"/>
      <c r="AC237" s="141"/>
      <c r="AD237" s="141"/>
      <c r="AE237" s="141"/>
      <c r="AF237" s="141"/>
      <c r="AG237" s="141"/>
      <c r="AH237" s="141"/>
      <c r="AI237" s="141"/>
      <c r="AJ237" s="141"/>
      <c r="AK237" s="141"/>
      <c r="AL237" s="141"/>
    </row>
    <row r="238" spans="24:38" ht="15.6" customHeight="1" x14ac:dyDescent="0.3">
      <c r="X238" s="15"/>
      <c r="AB238" s="141"/>
      <c r="AC238" s="141"/>
      <c r="AD238" s="141"/>
      <c r="AE238" s="141"/>
      <c r="AF238" s="141"/>
      <c r="AG238" s="141"/>
      <c r="AH238" s="141"/>
      <c r="AI238" s="141"/>
      <c r="AJ238" s="141"/>
      <c r="AK238" s="141"/>
      <c r="AL238" s="141"/>
    </row>
    <row r="239" spans="24:38" ht="15.6" customHeight="1" x14ac:dyDescent="0.3">
      <c r="X239" s="15"/>
      <c r="AB239" s="141"/>
      <c r="AC239" s="141"/>
      <c r="AD239" s="141"/>
      <c r="AE239" s="141"/>
      <c r="AF239" s="141"/>
      <c r="AG239" s="141"/>
      <c r="AH239" s="141"/>
      <c r="AI239" s="141"/>
      <c r="AJ239" s="141"/>
      <c r="AK239" s="141"/>
      <c r="AL239" s="141"/>
    </row>
    <row r="240" spans="24:38" ht="15.6" customHeight="1" x14ac:dyDescent="0.3">
      <c r="X240" s="15"/>
      <c r="AB240" s="141"/>
      <c r="AC240" s="141"/>
      <c r="AD240" s="141"/>
      <c r="AE240" s="141"/>
      <c r="AF240" s="141"/>
      <c r="AG240" s="141"/>
      <c r="AH240" s="141"/>
      <c r="AI240" s="141"/>
      <c r="AJ240" s="141"/>
      <c r="AK240" s="141"/>
      <c r="AL240" s="141"/>
    </row>
    <row r="241" spans="24:38" ht="15.6" customHeight="1" x14ac:dyDescent="0.3">
      <c r="X241" s="15"/>
      <c r="AB241" s="141"/>
      <c r="AC241" s="141"/>
      <c r="AD241" s="141"/>
      <c r="AE241" s="141"/>
      <c r="AF241" s="141"/>
      <c r="AG241" s="141"/>
      <c r="AH241" s="141"/>
      <c r="AI241" s="141"/>
      <c r="AJ241" s="141"/>
      <c r="AK241" s="141"/>
      <c r="AL241" s="141"/>
    </row>
    <row r="242" spans="24:38" ht="15.6" customHeight="1" x14ac:dyDescent="0.3">
      <c r="X242" s="15"/>
      <c r="AB242" s="141"/>
      <c r="AC242" s="141"/>
      <c r="AD242" s="141"/>
      <c r="AE242" s="141"/>
      <c r="AF242" s="141"/>
      <c r="AG242" s="141"/>
      <c r="AH242" s="141"/>
      <c r="AI242" s="141"/>
      <c r="AJ242" s="141"/>
      <c r="AK242" s="141"/>
      <c r="AL242" s="141"/>
    </row>
    <row r="243" spans="24:38" ht="15.6" customHeight="1" x14ac:dyDescent="0.3">
      <c r="X243" s="15"/>
      <c r="AB243" s="141"/>
      <c r="AC243" s="141"/>
      <c r="AD243" s="141"/>
      <c r="AE243" s="141"/>
      <c r="AF243" s="141"/>
      <c r="AG243" s="141"/>
      <c r="AH243" s="141"/>
      <c r="AI243" s="141"/>
      <c r="AJ243" s="141"/>
      <c r="AK243" s="141"/>
      <c r="AL243" s="141"/>
    </row>
    <row r="244" spans="24:38" ht="15.6" customHeight="1" x14ac:dyDescent="0.3">
      <c r="X244" s="15"/>
      <c r="AB244" s="141"/>
      <c r="AC244" s="141"/>
      <c r="AD244" s="141"/>
      <c r="AE244" s="141"/>
      <c r="AF244" s="141"/>
      <c r="AG244" s="141"/>
      <c r="AH244" s="141"/>
      <c r="AI244" s="141"/>
      <c r="AJ244" s="141"/>
      <c r="AK244" s="141"/>
      <c r="AL244" s="141"/>
    </row>
    <row r="245" spans="24:38" ht="15.6" customHeight="1" x14ac:dyDescent="0.3">
      <c r="X245" s="15"/>
      <c r="AB245" s="141"/>
      <c r="AC245" s="141"/>
      <c r="AD245" s="141"/>
      <c r="AE245" s="141"/>
      <c r="AF245" s="141"/>
      <c r="AG245" s="141"/>
      <c r="AH245" s="141"/>
      <c r="AI245" s="141"/>
      <c r="AJ245" s="141"/>
      <c r="AK245" s="141"/>
      <c r="AL245" s="141"/>
    </row>
    <row r="246" spans="24:38" ht="15.6" customHeight="1" x14ac:dyDescent="0.3">
      <c r="X246" s="15"/>
      <c r="AB246" s="141"/>
      <c r="AC246" s="141"/>
      <c r="AD246" s="141"/>
      <c r="AE246" s="141"/>
      <c r="AF246" s="141"/>
      <c r="AG246" s="141"/>
      <c r="AH246" s="141"/>
      <c r="AI246" s="141"/>
      <c r="AJ246" s="141"/>
      <c r="AK246" s="141"/>
      <c r="AL246" s="141"/>
    </row>
    <row r="247" spans="24:38" ht="15.6" customHeight="1" x14ac:dyDescent="0.3">
      <c r="X247" s="15"/>
      <c r="AB247" s="141"/>
      <c r="AC247" s="141"/>
      <c r="AD247" s="141"/>
      <c r="AE247" s="141"/>
      <c r="AF247" s="141"/>
      <c r="AG247" s="141"/>
      <c r="AH247" s="141"/>
      <c r="AI247" s="141"/>
      <c r="AJ247" s="141"/>
      <c r="AK247" s="141"/>
      <c r="AL247" s="141"/>
    </row>
    <row r="248" spans="24:38" ht="15.6" customHeight="1" x14ac:dyDescent="0.3">
      <c r="X248" s="15"/>
      <c r="AB248" s="141"/>
      <c r="AC248" s="141"/>
      <c r="AD248" s="141"/>
      <c r="AE248" s="141"/>
      <c r="AF248" s="141"/>
      <c r="AG248" s="141"/>
      <c r="AH248" s="141"/>
      <c r="AI248" s="141"/>
      <c r="AJ248" s="141"/>
      <c r="AK248" s="141"/>
      <c r="AL248" s="141"/>
    </row>
    <row r="249" spans="24:38" ht="15.6" customHeight="1" x14ac:dyDescent="0.3">
      <c r="X249" s="15"/>
      <c r="AB249" s="141"/>
      <c r="AC249" s="141"/>
      <c r="AD249" s="141"/>
      <c r="AE249" s="141"/>
      <c r="AF249" s="141"/>
      <c r="AG249" s="141"/>
      <c r="AH249" s="141"/>
      <c r="AI249" s="141"/>
      <c r="AJ249" s="141"/>
      <c r="AK249" s="141"/>
      <c r="AL249" s="141"/>
    </row>
    <row r="250" spans="24:38" ht="15.6" customHeight="1" x14ac:dyDescent="0.3">
      <c r="X250" s="15"/>
      <c r="AB250" s="141"/>
      <c r="AC250" s="141"/>
      <c r="AD250" s="141"/>
      <c r="AE250" s="141"/>
      <c r="AF250" s="141"/>
      <c r="AG250" s="141"/>
      <c r="AH250" s="141"/>
      <c r="AI250" s="141"/>
      <c r="AJ250" s="141"/>
      <c r="AK250" s="141"/>
      <c r="AL250" s="141"/>
    </row>
    <row r="251" spans="24:38" ht="15.6" customHeight="1" x14ac:dyDescent="0.3">
      <c r="X251" s="15"/>
      <c r="AB251" s="141"/>
      <c r="AC251" s="141"/>
      <c r="AD251" s="141"/>
      <c r="AE251" s="141"/>
      <c r="AF251" s="141"/>
      <c r="AG251" s="141"/>
      <c r="AH251" s="141"/>
      <c r="AI251" s="141"/>
      <c r="AJ251" s="141"/>
      <c r="AK251" s="141"/>
      <c r="AL251" s="141"/>
    </row>
    <row r="252" spans="24:38" ht="15.6" customHeight="1" x14ac:dyDescent="0.3">
      <c r="X252" s="15"/>
      <c r="AB252" s="141"/>
      <c r="AC252" s="141"/>
      <c r="AD252" s="141"/>
      <c r="AE252" s="141"/>
      <c r="AF252" s="141"/>
      <c r="AG252" s="141"/>
      <c r="AH252" s="141"/>
      <c r="AI252" s="141"/>
      <c r="AJ252" s="141"/>
      <c r="AK252" s="141"/>
      <c r="AL252" s="141"/>
    </row>
    <row r="253" spans="24:38" ht="15.6" customHeight="1" x14ac:dyDescent="0.3">
      <c r="X253" s="15"/>
      <c r="AB253" s="141"/>
      <c r="AC253" s="141"/>
      <c r="AD253" s="141"/>
      <c r="AE253" s="141"/>
      <c r="AF253" s="141"/>
      <c r="AG253" s="141"/>
      <c r="AH253" s="141"/>
      <c r="AI253" s="141"/>
      <c r="AJ253" s="141"/>
      <c r="AK253" s="141"/>
      <c r="AL253" s="141"/>
    </row>
    <row r="254" spans="24:38" ht="15.6" customHeight="1" x14ac:dyDescent="0.3">
      <c r="X254" s="15"/>
      <c r="AB254" s="141"/>
      <c r="AC254" s="141"/>
      <c r="AD254" s="141"/>
      <c r="AE254" s="141"/>
      <c r="AF254" s="141"/>
      <c r="AG254" s="141"/>
      <c r="AH254" s="141"/>
      <c r="AI254" s="141"/>
      <c r="AJ254" s="141"/>
      <c r="AK254" s="141"/>
      <c r="AL254" s="141"/>
    </row>
    <row r="255" spans="24:38" ht="15.6" customHeight="1" x14ac:dyDescent="0.3">
      <c r="X255" s="15"/>
      <c r="AB255" s="141"/>
      <c r="AC255" s="141"/>
      <c r="AD255" s="141"/>
      <c r="AE255" s="141"/>
      <c r="AF255" s="141"/>
      <c r="AG255" s="141"/>
      <c r="AH255" s="141"/>
      <c r="AI255" s="141"/>
      <c r="AJ255" s="141"/>
      <c r="AK255" s="141"/>
      <c r="AL255" s="141"/>
    </row>
    <row r="256" spans="24:38" ht="15.6" customHeight="1" x14ac:dyDescent="0.3">
      <c r="X256" s="15"/>
      <c r="AB256" s="141"/>
      <c r="AC256" s="141"/>
      <c r="AD256" s="141"/>
      <c r="AE256" s="141"/>
      <c r="AF256" s="141"/>
      <c r="AG256" s="141"/>
      <c r="AH256" s="141"/>
      <c r="AI256" s="141"/>
      <c r="AJ256" s="141"/>
      <c r="AK256" s="141"/>
      <c r="AL256" s="141"/>
    </row>
    <row r="257" spans="24:38" ht="15.6" customHeight="1" x14ac:dyDescent="0.3">
      <c r="X257" s="15"/>
      <c r="AB257" s="141"/>
      <c r="AC257" s="141"/>
      <c r="AD257" s="141"/>
      <c r="AE257" s="141"/>
      <c r="AF257" s="141"/>
      <c r="AG257" s="141"/>
      <c r="AH257" s="141"/>
      <c r="AI257" s="141"/>
      <c r="AJ257" s="141"/>
      <c r="AK257" s="141"/>
      <c r="AL257" s="141"/>
    </row>
    <row r="258" spans="24:38" ht="15.6" customHeight="1" x14ac:dyDescent="0.3">
      <c r="X258" s="15"/>
      <c r="AB258" s="141"/>
      <c r="AC258" s="141"/>
      <c r="AD258" s="141"/>
      <c r="AE258" s="141"/>
      <c r="AF258" s="141"/>
      <c r="AG258" s="141"/>
      <c r="AH258" s="141"/>
      <c r="AI258" s="141"/>
      <c r="AJ258" s="141"/>
      <c r="AK258" s="141"/>
      <c r="AL258" s="141"/>
    </row>
    <row r="259" spans="24:38" ht="15.6" customHeight="1" x14ac:dyDescent="0.3">
      <c r="X259" s="15"/>
      <c r="AB259" s="141"/>
      <c r="AC259" s="141"/>
      <c r="AD259" s="141"/>
      <c r="AE259" s="141"/>
      <c r="AF259" s="141"/>
      <c r="AG259" s="141"/>
      <c r="AH259" s="141"/>
      <c r="AI259" s="141"/>
      <c r="AJ259" s="141"/>
      <c r="AK259" s="141"/>
      <c r="AL259" s="141"/>
    </row>
    <row r="260" spans="24:38" ht="15.6" customHeight="1" x14ac:dyDescent="0.3">
      <c r="X260" s="15"/>
      <c r="AB260" s="141"/>
      <c r="AC260" s="141"/>
      <c r="AD260" s="141"/>
      <c r="AE260" s="141"/>
      <c r="AF260" s="141"/>
      <c r="AG260" s="141"/>
      <c r="AH260" s="141"/>
      <c r="AI260" s="141"/>
      <c r="AJ260" s="141"/>
      <c r="AK260" s="141"/>
      <c r="AL260" s="141"/>
    </row>
    <row r="261" spans="24:38" ht="15.6" customHeight="1" x14ac:dyDescent="0.3">
      <c r="X261" s="15"/>
      <c r="AB261" s="141"/>
      <c r="AC261" s="141"/>
      <c r="AD261" s="141"/>
      <c r="AE261" s="141"/>
      <c r="AF261" s="141"/>
      <c r="AG261" s="141"/>
      <c r="AH261" s="141"/>
      <c r="AI261" s="141"/>
      <c r="AJ261" s="141"/>
      <c r="AK261" s="141"/>
      <c r="AL261" s="141"/>
    </row>
    <row r="262" spans="24:38" ht="15.6" customHeight="1" x14ac:dyDescent="0.3">
      <c r="X262" s="15"/>
      <c r="AB262" s="141"/>
      <c r="AC262" s="141"/>
      <c r="AD262" s="141"/>
      <c r="AE262" s="141"/>
      <c r="AF262" s="141"/>
      <c r="AG262" s="141"/>
      <c r="AH262" s="141"/>
      <c r="AI262" s="141"/>
      <c r="AJ262" s="141"/>
      <c r="AK262" s="141"/>
      <c r="AL262" s="141"/>
    </row>
    <row r="263" spans="24:38" ht="15.6" customHeight="1" x14ac:dyDescent="0.3">
      <c r="X263" s="15"/>
      <c r="AB263" s="141"/>
      <c r="AC263" s="141"/>
      <c r="AD263" s="141"/>
      <c r="AE263" s="141"/>
      <c r="AF263" s="141"/>
      <c r="AG263" s="141"/>
      <c r="AH263" s="141"/>
      <c r="AI263" s="141"/>
      <c r="AJ263" s="141"/>
      <c r="AK263" s="141"/>
      <c r="AL263" s="141"/>
    </row>
    <row r="264" spans="24:38" ht="15.6" customHeight="1" x14ac:dyDescent="0.3">
      <c r="X264" s="15"/>
      <c r="AB264" s="141"/>
      <c r="AC264" s="141"/>
      <c r="AD264" s="141"/>
      <c r="AE264" s="141"/>
      <c r="AF264" s="141"/>
      <c r="AG264" s="141"/>
      <c r="AH264" s="141"/>
      <c r="AI264" s="141"/>
      <c r="AJ264" s="141"/>
      <c r="AK264" s="141"/>
      <c r="AL264" s="141"/>
    </row>
    <row r="265" spans="24:38" ht="15.6" customHeight="1" x14ac:dyDescent="0.3">
      <c r="X265" s="15"/>
      <c r="AB265" s="141"/>
      <c r="AC265" s="141"/>
      <c r="AD265" s="141"/>
      <c r="AE265" s="141"/>
      <c r="AF265" s="141"/>
      <c r="AG265" s="141"/>
      <c r="AH265" s="141"/>
      <c r="AI265" s="141"/>
      <c r="AJ265" s="141"/>
      <c r="AK265" s="141"/>
      <c r="AL265" s="141"/>
    </row>
    <row r="266" spans="24:38" ht="15.6" customHeight="1" x14ac:dyDescent="0.3">
      <c r="X266" s="15"/>
      <c r="AB266" s="141"/>
      <c r="AC266" s="141"/>
      <c r="AD266" s="141"/>
      <c r="AE266" s="141"/>
      <c r="AF266" s="141"/>
      <c r="AG266" s="141"/>
      <c r="AH266" s="141"/>
      <c r="AI266" s="141"/>
      <c r="AJ266" s="141"/>
      <c r="AK266" s="141"/>
      <c r="AL266" s="141"/>
    </row>
    <row r="267" spans="24:38" ht="15.6" customHeight="1" x14ac:dyDescent="0.3">
      <c r="X267" s="15"/>
      <c r="AB267" s="141"/>
      <c r="AC267" s="141"/>
      <c r="AD267" s="141"/>
      <c r="AE267" s="141"/>
      <c r="AF267" s="141"/>
      <c r="AG267" s="141"/>
      <c r="AH267" s="141"/>
      <c r="AI267" s="141"/>
      <c r="AJ267" s="141"/>
      <c r="AK267" s="141"/>
      <c r="AL267" s="141"/>
    </row>
    <row r="268" spans="24:38" ht="15.6" customHeight="1" x14ac:dyDescent="0.3">
      <c r="X268" s="15"/>
      <c r="AB268" s="141"/>
      <c r="AC268" s="141"/>
      <c r="AD268" s="141"/>
      <c r="AE268" s="141"/>
      <c r="AF268" s="141"/>
      <c r="AG268" s="141"/>
      <c r="AH268" s="141"/>
      <c r="AI268" s="141"/>
      <c r="AJ268" s="141"/>
      <c r="AK268" s="141"/>
      <c r="AL268" s="141"/>
    </row>
    <row r="269" spans="24:38" ht="15.6" customHeight="1" x14ac:dyDescent="0.3">
      <c r="X269" s="15"/>
      <c r="AB269" s="141"/>
      <c r="AC269" s="141"/>
      <c r="AD269" s="141"/>
      <c r="AE269" s="141"/>
      <c r="AF269" s="141"/>
      <c r="AG269" s="141"/>
      <c r="AH269" s="141"/>
      <c r="AI269" s="141"/>
      <c r="AJ269" s="141"/>
      <c r="AK269" s="141"/>
      <c r="AL269" s="141"/>
    </row>
    <row r="270" spans="24:38" ht="15.6" customHeight="1" x14ac:dyDescent="0.3">
      <c r="X270" s="15"/>
      <c r="AB270" s="141"/>
      <c r="AC270" s="141"/>
      <c r="AD270" s="141"/>
      <c r="AE270" s="141"/>
      <c r="AF270" s="141"/>
      <c r="AG270" s="141"/>
      <c r="AH270" s="141"/>
      <c r="AI270" s="141"/>
      <c r="AJ270" s="141"/>
      <c r="AK270" s="141"/>
      <c r="AL270" s="141"/>
    </row>
    <row r="271" spans="24:38" ht="15.6" customHeight="1" x14ac:dyDescent="0.3">
      <c r="X271" s="15"/>
      <c r="AB271" s="141"/>
      <c r="AC271" s="141"/>
      <c r="AD271" s="141"/>
      <c r="AE271" s="141"/>
      <c r="AF271" s="141"/>
      <c r="AG271" s="141"/>
      <c r="AH271" s="141"/>
      <c r="AI271" s="141"/>
      <c r="AJ271" s="141"/>
      <c r="AK271" s="141"/>
      <c r="AL271" s="141"/>
    </row>
    <row r="272" spans="24:38" ht="15.6" customHeight="1" x14ac:dyDescent="0.3">
      <c r="X272" s="15"/>
      <c r="AB272" s="141"/>
      <c r="AC272" s="141"/>
      <c r="AD272" s="141"/>
      <c r="AE272" s="141"/>
      <c r="AF272" s="141"/>
      <c r="AG272" s="141"/>
      <c r="AH272" s="141"/>
      <c r="AI272" s="141"/>
      <c r="AJ272" s="141"/>
      <c r="AK272" s="141"/>
      <c r="AL272" s="141"/>
    </row>
    <row r="273" spans="24:38" ht="15.6" customHeight="1" x14ac:dyDescent="0.3">
      <c r="X273" s="15"/>
      <c r="AB273" s="141"/>
      <c r="AC273" s="141"/>
      <c r="AD273" s="141"/>
      <c r="AE273" s="141"/>
      <c r="AF273" s="141"/>
      <c r="AG273" s="141"/>
      <c r="AH273" s="141"/>
      <c r="AI273" s="141"/>
      <c r="AJ273" s="141"/>
      <c r="AK273" s="141"/>
      <c r="AL273" s="141"/>
    </row>
    <row r="274" spans="24:38" ht="15.6" customHeight="1" x14ac:dyDescent="0.3">
      <c r="X274" s="15"/>
      <c r="AB274" s="141"/>
      <c r="AC274" s="141"/>
      <c r="AD274" s="141"/>
      <c r="AE274" s="141"/>
      <c r="AF274" s="141"/>
      <c r="AG274" s="141"/>
      <c r="AH274" s="141"/>
      <c r="AI274" s="141"/>
      <c r="AJ274" s="141"/>
      <c r="AK274" s="141"/>
      <c r="AL274" s="141"/>
    </row>
    <row r="275" spans="24:38" ht="15.6" customHeight="1" x14ac:dyDescent="0.3">
      <c r="X275" s="15"/>
      <c r="AB275" s="141"/>
      <c r="AC275" s="141"/>
      <c r="AD275" s="141"/>
      <c r="AE275" s="141"/>
      <c r="AF275" s="141"/>
      <c r="AG275" s="141"/>
      <c r="AH275" s="141"/>
      <c r="AI275" s="141"/>
      <c r="AJ275" s="141"/>
      <c r="AK275" s="141"/>
      <c r="AL275" s="141"/>
    </row>
    <row r="276" spans="24:38" ht="15.6" customHeight="1" x14ac:dyDescent="0.3">
      <c r="X276" s="15"/>
      <c r="AB276" s="141"/>
      <c r="AC276" s="141"/>
      <c r="AD276" s="141"/>
      <c r="AE276" s="141"/>
      <c r="AF276" s="141"/>
      <c r="AG276" s="141"/>
      <c r="AH276" s="141"/>
      <c r="AI276" s="141"/>
      <c r="AJ276" s="141"/>
      <c r="AK276" s="141"/>
      <c r="AL276" s="141"/>
    </row>
    <row r="277" spans="24:38" ht="15.6" customHeight="1" x14ac:dyDescent="0.3">
      <c r="X277" s="15"/>
      <c r="AB277" s="141"/>
      <c r="AC277" s="141"/>
      <c r="AD277" s="141"/>
      <c r="AE277" s="141"/>
      <c r="AF277" s="141"/>
      <c r="AG277" s="141"/>
      <c r="AH277" s="141"/>
      <c r="AI277" s="141"/>
      <c r="AJ277" s="141"/>
      <c r="AK277" s="141"/>
      <c r="AL277" s="141"/>
    </row>
    <row r="278" spans="24:38" ht="15.6" customHeight="1" x14ac:dyDescent="0.3">
      <c r="X278" s="15"/>
      <c r="AB278" s="141"/>
      <c r="AC278" s="141"/>
      <c r="AD278" s="141"/>
      <c r="AE278" s="141"/>
      <c r="AF278" s="141"/>
      <c r="AG278" s="141"/>
      <c r="AH278" s="141"/>
      <c r="AI278" s="141"/>
      <c r="AJ278" s="141"/>
      <c r="AK278" s="141"/>
      <c r="AL278" s="141"/>
    </row>
    <row r="279" spans="24:38" ht="15.6" customHeight="1" x14ac:dyDescent="0.3">
      <c r="X279" s="15"/>
      <c r="AB279" s="141"/>
      <c r="AC279" s="141"/>
      <c r="AD279" s="141"/>
      <c r="AE279" s="141"/>
      <c r="AF279" s="141"/>
      <c r="AG279" s="141"/>
      <c r="AH279" s="141"/>
      <c r="AI279" s="141"/>
      <c r="AJ279" s="141"/>
      <c r="AK279" s="141"/>
      <c r="AL279" s="141"/>
    </row>
    <row r="280" spans="24:38" ht="15.6" customHeight="1" x14ac:dyDescent="0.3">
      <c r="X280" s="15"/>
      <c r="AB280" s="141"/>
      <c r="AC280" s="141"/>
      <c r="AD280" s="141"/>
      <c r="AE280" s="141"/>
      <c r="AF280" s="141"/>
      <c r="AG280" s="141"/>
      <c r="AH280" s="141"/>
      <c r="AI280" s="141"/>
      <c r="AJ280" s="141"/>
      <c r="AK280" s="141"/>
      <c r="AL280" s="141"/>
    </row>
    <row r="281" spans="24:38" ht="15.6" customHeight="1" x14ac:dyDescent="0.3">
      <c r="X281" s="15"/>
      <c r="AB281" s="141"/>
      <c r="AC281" s="141"/>
      <c r="AD281" s="141"/>
      <c r="AE281" s="141"/>
      <c r="AF281" s="141"/>
      <c r="AG281" s="141"/>
      <c r="AH281" s="141"/>
      <c r="AI281" s="141"/>
      <c r="AJ281" s="141"/>
      <c r="AK281" s="141"/>
      <c r="AL281" s="141"/>
    </row>
    <row r="282" spans="24:38" ht="15.6" customHeight="1" x14ac:dyDescent="0.3">
      <c r="X282" s="15"/>
      <c r="AB282" s="141"/>
      <c r="AC282" s="141"/>
      <c r="AD282" s="141"/>
      <c r="AE282" s="141"/>
      <c r="AF282" s="141"/>
      <c r="AG282" s="141"/>
      <c r="AH282" s="141"/>
      <c r="AI282" s="141"/>
      <c r="AJ282" s="141"/>
      <c r="AK282" s="141"/>
      <c r="AL282" s="141"/>
    </row>
    <row r="283" spans="24:38" ht="15.6" customHeight="1" x14ac:dyDescent="0.3">
      <c r="X283" s="15"/>
      <c r="AB283" s="141"/>
      <c r="AC283" s="141"/>
      <c r="AD283" s="141"/>
      <c r="AE283" s="141"/>
      <c r="AF283" s="141"/>
      <c r="AG283" s="141"/>
      <c r="AH283" s="141"/>
      <c r="AI283" s="141"/>
      <c r="AJ283" s="141"/>
      <c r="AK283" s="141"/>
      <c r="AL283" s="141"/>
    </row>
    <row r="284" spans="24:38" ht="15.6" customHeight="1" x14ac:dyDescent="0.3">
      <c r="X284" s="15"/>
      <c r="AB284" s="141"/>
      <c r="AC284" s="141"/>
      <c r="AD284" s="141"/>
      <c r="AE284" s="141"/>
      <c r="AF284" s="141"/>
      <c r="AG284" s="141"/>
      <c r="AH284" s="141"/>
      <c r="AI284" s="141"/>
      <c r="AJ284" s="141"/>
      <c r="AK284" s="141"/>
      <c r="AL284" s="141"/>
    </row>
    <row r="285" spans="24:38" ht="15.6" customHeight="1" x14ac:dyDescent="0.3">
      <c r="X285" s="15"/>
      <c r="AB285" s="141"/>
      <c r="AC285" s="141"/>
      <c r="AD285" s="141"/>
      <c r="AE285" s="141"/>
      <c r="AF285" s="141"/>
      <c r="AG285" s="141"/>
      <c r="AH285" s="141"/>
      <c r="AI285" s="141"/>
      <c r="AJ285" s="141"/>
      <c r="AK285" s="141"/>
      <c r="AL285" s="141"/>
    </row>
    <row r="286" spans="24:38" ht="15.6" customHeight="1" x14ac:dyDescent="0.3">
      <c r="X286" s="15"/>
      <c r="AB286" s="141"/>
      <c r="AC286" s="141"/>
      <c r="AD286" s="141"/>
      <c r="AE286" s="141"/>
      <c r="AF286" s="141"/>
      <c r="AG286" s="141"/>
      <c r="AH286" s="141"/>
      <c r="AI286" s="141"/>
      <c r="AJ286" s="141"/>
      <c r="AK286" s="141"/>
      <c r="AL286" s="141"/>
    </row>
    <row r="287" spans="24:38" ht="15.6" customHeight="1" x14ac:dyDescent="0.3">
      <c r="X287" s="15"/>
      <c r="AB287" s="141"/>
      <c r="AC287" s="141"/>
      <c r="AD287" s="141"/>
      <c r="AE287" s="141"/>
      <c r="AF287" s="141"/>
      <c r="AG287" s="141"/>
      <c r="AH287" s="141"/>
      <c r="AI287" s="141"/>
      <c r="AJ287" s="141"/>
      <c r="AK287" s="141"/>
      <c r="AL287" s="141"/>
    </row>
    <row r="288" spans="24:38" ht="15.6" customHeight="1" x14ac:dyDescent="0.3">
      <c r="X288" s="15"/>
      <c r="AB288" s="141"/>
      <c r="AC288" s="141"/>
      <c r="AD288" s="141"/>
      <c r="AE288" s="141"/>
      <c r="AF288" s="141"/>
      <c r="AG288" s="141"/>
      <c r="AH288" s="141"/>
      <c r="AI288" s="141"/>
      <c r="AJ288" s="141"/>
      <c r="AK288" s="141"/>
      <c r="AL288" s="141"/>
    </row>
    <row r="289" spans="24:38" ht="15.6" customHeight="1" x14ac:dyDescent="0.3">
      <c r="X289" s="15"/>
      <c r="AB289" s="141"/>
      <c r="AC289" s="141"/>
      <c r="AD289" s="141"/>
      <c r="AE289" s="141"/>
      <c r="AF289" s="141"/>
      <c r="AG289" s="141"/>
      <c r="AH289" s="141"/>
      <c r="AI289" s="141"/>
      <c r="AJ289" s="141"/>
      <c r="AK289" s="141"/>
      <c r="AL289" s="141"/>
    </row>
    <row r="290" spans="24:38" ht="15.6" customHeight="1" x14ac:dyDescent="0.3">
      <c r="X290" s="15"/>
      <c r="AB290" s="141"/>
      <c r="AC290" s="141"/>
      <c r="AD290" s="141"/>
      <c r="AE290" s="141"/>
      <c r="AF290" s="141"/>
      <c r="AG290" s="141"/>
      <c r="AH290" s="141"/>
      <c r="AI290" s="141"/>
      <c r="AJ290" s="141"/>
      <c r="AK290" s="141"/>
      <c r="AL290" s="141"/>
    </row>
    <row r="291" spans="24:38" ht="15.6" customHeight="1" x14ac:dyDescent="0.3">
      <c r="X291" s="15"/>
      <c r="AB291" s="141"/>
      <c r="AC291" s="141"/>
      <c r="AD291" s="141"/>
      <c r="AE291" s="141"/>
      <c r="AF291" s="141"/>
      <c r="AG291" s="141"/>
      <c r="AH291" s="141"/>
      <c r="AI291" s="141"/>
      <c r="AJ291" s="141"/>
      <c r="AK291" s="141"/>
      <c r="AL291" s="141"/>
    </row>
    <row r="292" spans="24:38" ht="15.6" customHeight="1" x14ac:dyDescent="0.3">
      <c r="X292" s="15"/>
      <c r="AB292" s="141"/>
      <c r="AC292" s="141"/>
      <c r="AD292" s="141"/>
      <c r="AE292" s="141"/>
      <c r="AF292" s="141"/>
      <c r="AG292" s="141"/>
      <c r="AH292" s="141"/>
      <c r="AI292" s="141"/>
      <c r="AJ292" s="141"/>
      <c r="AK292" s="141"/>
      <c r="AL292" s="141"/>
    </row>
    <row r="293" spans="24:38" ht="15.6" customHeight="1" x14ac:dyDescent="0.3">
      <c r="X293" s="15"/>
      <c r="AB293" s="141"/>
      <c r="AC293" s="141"/>
      <c r="AD293" s="141"/>
      <c r="AE293" s="141"/>
      <c r="AF293" s="141"/>
      <c r="AG293" s="141"/>
      <c r="AH293" s="141"/>
      <c r="AI293" s="141"/>
      <c r="AJ293" s="141"/>
      <c r="AK293" s="141"/>
      <c r="AL293" s="141"/>
    </row>
    <row r="294" spans="24:38" ht="15.6" customHeight="1" x14ac:dyDescent="0.3">
      <c r="X294" s="15"/>
      <c r="AB294" s="141"/>
      <c r="AC294" s="141"/>
      <c r="AD294" s="141"/>
      <c r="AE294" s="141"/>
      <c r="AF294" s="141"/>
      <c r="AG294" s="141"/>
      <c r="AH294" s="141"/>
      <c r="AI294" s="141"/>
      <c r="AJ294" s="141"/>
      <c r="AK294" s="141"/>
      <c r="AL294" s="141"/>
    </row>
    <row r="295" spans="24:38" ht="15.6" customHeight="1" x14ac:dyDescent="0.3">
      <c r="X295" s="15"/>
      <c r="AB295" s="141"/>
      <c r="AC295" s="141"/>
      <c r="AD295" s="141"/>
      <c r="AE295" s="141"/>
      <c r="AF295" s="141"/>
      <c r="AG295" s="141"/>
      <c r="AH295" s="141"/>
      <c r="AI295" s="141"/>
      <c r="AJ295" s="141"/>
      <c r="AK295" s="141"/>
      <c r="AL295" s="141"/>
    </row>
    <row r="296" spans="24:38" ht="15.6" customHeight="1" x14ac:dyDescent="0.3">
      <c r="X296" s="15"/>
      <c r="AB296" s="141"/>
      <c r="AC296" s="141"/>
      <c r="AD296" s="141"/>
      <c r="AE296" s="141"/>
      <c r="AF296" s="141"/>
      <c r="AG296" s="141"/>
      <c r="AH296" s="141"/>
      <c r="AI296" s="141"/>
      <c r="AJ296" s="141"/>
      <c r="AK296" s="141"/>
      <c r="AL296" s="141"/>
    </row>
    <row r="297" spans="24:38" ht="15.6" customHeight="1" x14ac:dyDescent="0.3">
      <c r="X297" s="15"/>
      <c r="AB297" s="141"/>
      <c r="AC297" s="141"/>
      <c r="AD297" s="141"/>
      <c r="AE297" s="141"/>
      <c r="AF297" s="141"/>
      <c r="AG297" s="141"/>
      <c r="AH297" s="141"/>
      <c r="AI297" s="141"/>
      <c r="AJ297" s="141"/>
      <c r="AK297" s="141"/>
      <c r="AL297" s="141"/>
    </row>
    <row r="298" spans="24:38" ht="15.6" customHeight="1" x14ac:dyDescent="0.3">
      <c r="X298" s="15"/>
      <c r="AB298" s="141"/>
      <c r="AC298" s="141"/>
      <c r="AD298" s="141"/>
      <c r="AE298" s="141"/>
      <c r="AF298" s="141"/>
      <c r="AG298" s="141"/>
      <c r="AH298" s="141"/>
      <c r="AI298" s="141"/>
      <c r="AJ298" s="141"/>
      <c r="AK298" s="141"/>
      <c r="AL298" s="141"/>
    </row>
    <row r="299" spans="24:38" ht="15.6" customHeight="1" x14ac:dyDescent="0.3">
      <c r="X299" s="15"/>
      <c r="AB299" s="141"/>
      <c r="AC299" s="141"/>
      <c r="AD299" s="141"/>
      <c r="AE299" s="141"/>
      <c r="AF299" s="141"/>
      <c r="AG299" s="141"/>
      <c r="AH299" s="141"/>
      <c r="AI299" s="141"/>
      <c r="AJ299" s="141"/>
      <c r="AK299" s="141"/>
      <c r="AL299" s="141"/>
    </row>
    <row r="300" spans="24:38" ht="15.6" customHeight="1" x14ac:dyDescent="0.3">
      <c r="X300" s="15"/>
      <c r="AB300" s="141"/>
      <c r="AC300" s="141"/>
      <c r="AD300" s="141"/>
      <c r="AE300" s="141"/>
      <c r="AF300" s="141"/>
      <c r="AG300" s="141"/>
      <c r="AH300" s="141"/>
      <c r="AI300" s="141"/>
      <c r="AJ300" s="141"/>
      <c r="AK300" s="141"/>
      <c r="AL300" s="141"/>
    </row>
    <row r="301" spans="24:38" ht="15.6" customHeight="1" x14ac:dyDescent="0.3">
      <c r="X301" s="15"/>
      <c r="AB301" s="141"/>
      <c r="AC301" s="141"/>
      <c r="AD301" s="141"/>
      <c r="AE301" s="141"/>
      <c r="AF301" s="141"/>
      <c r="AG301" s="141"/>
      <c r="AH301" s="141"/>
      <c r="AI301" s="141"/>
      <c r="AJ301" s="141"/>
      <c r="AK301" s="141"/>
      <c r="AL301" s="141"/>
    </row>
    <row r="302" spans="24:38" ht="15.6" customHeight="1" x14ac:dyDescent="0.3">
      <c r="X302" s="15"/>
      <c r="AB302" s="141"/>
      <c r="AC302" s="141"/>
      <c r="AD302" s="141"/>
      <c r="AE302" s="141"/>
      <c r="AF302" s="141"/>
      <c r="AG302" s="141"/>
      <c r="AH302" s="141"/>
      <c r="AI302" s="141"/>
      <c r="AJ302" s="141"/>
      <c r="AK302" s="141"/>
      <c r="AL302" s="141"/>
    </row>
    <row r="303" spans="24:38" ht="15.6" customHeight="1" x14ac:dyDescent="0.3">
      <c r="X303" s="15"/>
      <c r="AB303" s="141"/>
      <c r="AC303" s="141"/>
      <c r="AD303" s="141"/>
      <c r="AE303" s="141"/>
      <c r="AF303" s="141"/>
      <c r="AG303" s="141"/>
      <c r="AH303" s="141"/>
      <c r="AI303" s="141"/>
      <c r="AJ303" s="141"/>
      <c r="AK303" s="141"/>
      <c r="AL303" s="141"/>
    </row>
    <row r="304" spans="24:38" ht="15.6" customHeight="1" x14ac:dyDescent="0.3">
      <c r="X304" s="15"/>
      <c r="AB304" s="141"/>
      <c r="AC304" s="141"/>
      <c r="AD304" s="141"/>
      <c r="AE304" s="141"/>
      <c r="AF304" s="141"/>
      <c r="AG304" s="141"/>
      <c r="AH304" s="141"/>
      <c r="AI304" s="141"/>
      <c r="AJ304" s="141"/>
      <c r="AK304" s="141"/>
      <c r="AL304" s="141"/>
    </row>
    <row r="305" spans="24:38" ht="15.6" customHeight="1" x14ac:dyDescent="0.3">
      <c r="X305" s="15"/>
      <c r="AB305" s="141"/>
      <c r="AC305" s="141"/>
      <c r="AD305" s="141"/>
      <c r="AE305" s="141"/>
      <c r="AF305" s="141"/>
      <c r="AG305" s="141"/>
      <c r="AH305" s="141"/>
      <c r="AI305" s="141"/>
      <c r="AJ305" s="141"/>
      <c r="AK305" s="141"/>
      <c r="AL305" s="141"/>
    </row>
    <row r="306" spans="24:38" ht="15.6" customHeight="1" x14ac:dyDescent="0.3">
      <c r="X306" s="15"/>
      <c r="AB306" s="141"/>
      <c r="AC306" s="141"/>
      <c r="AD306" s="141"/>
      <c r="AE306" s="141"/>
      <c r="AF306" s="141"/>
      <c r="AG306" s="141"/>
      <c r="AH306" s="141"/>
      <c r="AI306" s="141"/>
      <c r="AJ306" s="141"/>
      <c r="AK306" s="141"/>
      <c r="AL306" s="141"/>
    </row>
    <row r="307" spans="24:38" ht="15.6" customHeight="1" x14ac:dyDescent="0.3">
      <c r="X307" s="15"/>
      <c r="AB307" s="141"/>
      <c r="AC307" s="141"/>
      <c r="AD307" s="141"/>
      <c r="AE307" s="141"/>
      <c r="AF307" s="141"/>
      <c r="AG307" s="141"/>
      <c r="AH307" s="141"/>
      <c r="AI307" s="141"/>
      <c r="AJ307" s="141"/>
      <c r="AK307" s="141"/>
      <c r="AL307" s="141"/>
    </row>
    <row r="308" spans="24:38" ht="15.6" customHeight="1" x14ac:dyDescent="0.3">
      <c r="X308" s="15"/>
      <c r="AB308" s="141"/>
      <c r="AC308" s="141"/>
      <c r="AD308" s="141"/>
      <c r="AE308" s="141"/>
      <c r="AF308" s="141"/>
      <c r="AG308" s="141"/>
      <c r="AH308" s="141"/>
      <c r="AI308" s="141"/>
      <c r="AJ308" s="141"/>
      <c r="AK308" s="141"/>
      <c r="AL308" s="141"/>
    </row>
    <row r="309" spans="24:38" ht="15.6" customHeight="1" x14ac:dyDescent="0.3">
      <c r="X309" s="15"/>
      <c r="AB309" s="141"/>
      <c r="AC309" s="141"/>
      <c r="AD309" s="141"/>
      <c r="AE309" s="141"/>
      <c r="AF309" s="141"/>
      <c r="AG309" s="141"/>
      <c r="AH309" s="141"/>
      <c r="AI309" s="141"/>
      <c r="AJ309" s="141"/>
      <c r="AK309" s="141"/>
      <c r="AL309" s="141"/>
    </row>
    <row r="310" spans="24:38" ht="15.6" customHeight="1" x14ac:dyDescent="0.3">
      <c r="X310" s="15"/>
      <c r="AB310" s="141"/>
      <c r="AC310" s="141"/>
      <c r="AD310" s="141"/>
      <c r="AE310" s="141"/>
      <c r="AF310" s="141"/>
      <c r="AG310" s="141"/>
      <c r="AH310" s="141"/>
      <c r="AI310" s="141"/>
      <c r="AJ310" s="141"/>
      <c r="AK310" s="141"/>
      <c r="AL310" s="141"/>
    </row>
    <row r="311" spans="24:38" ht="15.6" customHeight="1" x14ac:dyDescent="0.3">
      <c r="X311" s="15"/>
      <c r="AB311" s="141"/>
      <c r="AC311" s="141"/>
      <c r="AD311" s="141"/>
      <c r="AE311" s="141"/>
      <c r="AF311" s="141"/>
      <c r="AG311" s="141"/>
      <c r="AH311" s="141"/>
      <c r="AI311" s="141"/>
      <c r="AJ311" s="141"/>
      <c r="AK311" s="141"/>
      <c r="AL311" s="141"/>
    </row>
    <row r="312" spans="24:38" ht="15.6" customHeight="1" x14ac:dyDescent="0.3">
      <c r="X312" s="15"/>
      <c r="AB312" s="141"/>
      <c r="AC312" s="141"/>
      <c r="AD312" s="141"/>
      <c r="AE312" s="141"/>
      <c r="AF312" s="141"/>
      <c r="AG312" s="141"/>
      <c r="AH312" s="141"/>
      <c r="AI312" s="141"/>
      <c r="AJ312" s="141"/>
      <c r="AK312" s="141"/>
      <c r="AL312" s="141"/>
    </row>
    <row r="313" spans="24:38" ht="15.6" customHeight="1" x14ac:dyDescent="0.3">
      <c r="X313" s="15"/>
      <c r="AB313" s="141"/>
      <c r="AC313" s="141"/>
      <c r="AD313" s="141"/>
      <c r="AE313" s="141"/>
      <c r="AF313" s="141"/>
      <c r="AG313" s="141"/>
      <c r="AH313" s="141"/>
      <c r="AI313" s="141"/>
      <c r="AJ313" s="141"/>
      <c r="AK313" s="141"/>
      <c r="AL313" s="141"/>
    </row>
    <row r="314" spans="24:38" ht="15.6" customHeight="1" x14ac:dyDescent="0.3">
      <c r="X314" s="15"/>
      <c r="AB314" s="141"/>
      <c r="AC314" s="141"/>
      <c r="AD314" s="141"/>
      <c r="AE314" s="141"/>
      <c r="AF314" s="141"/>
      <c r="AG314" s="141"/>
      <c r="AH314" s="141"/>
      <c r="AI314" s="141"/>
      <c r="AJ314" s="141"/>
      <c r="AK314" s="141"/>
      <c r="AL314" s="141"/>
    </row>
    <row r="315" spans="24:38" ht="15.6" customHeight="1" x14ac:dyDescent="0.3">
      <c r="X315" s="15"/>
      <c r="AB315" s="141"/>
      <c r="AC315" s="141"/>
      <c r="AD315" s="141"/>
      <c r="AE315" s="141"/>
      <c r="AF315" s="141"/>
      <c r="AG315" s="141"/>
      <c r="AH315" s="141"/>
      <c r="AI315" s="141"/>
      <c r="AJ315" s="141"/>
      <c r="AK315" s="141"/>
      <c r="AL315" s="141"/>
    </row>
    <row r="316" spans="24:38" ht="15.6" customHeight="1" x14ac:dyDescent="0.3">
      <c r="X316" s="15"/>
      <c r="AB316" s="141"/>
      <c r="AC316" s="141"/>
      <c r="AD316" s="141"/>
      <c r="AE316" s="141"/>
      <c r="AF316" s="141"/>
      <c r="AG316" s="141"/>
      <c r="AH316" s="141"/>
      <c r="AI316" s="141"/>
      <c r="AJ316" s="141"/>
      <c r="AK316" s="141"/>
      <c r="AL316" s="141"/>
    </row>
    <row r="317" spans="24:38" ht="15.6" customHeight="1" x14ac:dyDescent="0.3">
      <c r="X317" s="15"/>
      <c r="AB317" s="141"/>
      <c r="AC317" s="141"/>
      <c r="AD317" s="141"/>
      <c r="AE317" s="141"/>
      <c r="AF317" s="141"/>
      <c r="AG317" s="141"/>
      <c r="AH317" s="141"/>
      <c r="AI317" s="141"/>
      <c r="AJ317" s="141"/>
      <c r="AK317" s="141"/>
      <c r="AL317" s="141"/>
    </row>
    <row r="318" spans="24:38" ht="15.6" customHeight="1" x14ac:dyDescent="0.3">
      <c r="X318" s="15"/>
      <c r="AB318" s="141"/>
      <c r="AC318" s="141"/>
      <c r="AD318" s="141"/>
      <c r="AE318" s="141"/>
      <c r="AF318" s="141"/>
      <c r="AG318" s="141"/>
      <c r="AH318" s="141"/>
      <c r="AI318" s="141"/>
      <c r="AJ318" s="141"/>
      <c r="AK318" s="141"/>
      <c r="AL318" s="141"/>
    </row>
    <row r="319" spans="24:38" ht="15.6" customHeight="1" x14ac:dyDescent="0.3">
      <c r="X319" s="15"/>
      <c r="AB319" s="141"/>
      <c r="AC319" s="141"/>
      <c r="AD319" s="141"/>
      <c r="AE319" s="141"/>
      <c r="AF319" s="141"/>
      <c r="AG319" s="141"/>
      <c r="AH319" s="141"/>
      <c r="AI319" s="141"/>
      <c r="AJ319" s="141"/>
      <c r="AK319" s="141"/>
      <c r="AL319" s="141"/>
    </row>
    <row r="320" spans="24:38" ht="15.6" customHeight="1" x14ac:dyDescent="0.3">
      <c r="X320" s="15"/>
      <c r="AB320" s="141"/>
      <c r="AC320" s="141"/>
      <c r="AD320" s="141"/>
      <c r="AE320" s="141"/>
      <c r="AF320" s="141"/>
      <c r="AG320" s="141"/>
      <c r="AH320" s="141"/>
      <c r="AI320" s="141"/>
      <c r="AJ320" s="141"/>
      <c r="AK320" s="141"/>
      <c r="AL320" s="141"/>
    </row>
    <row r="321" spans="24:38" ht="15.6" customHeight="1" x14ac:dyDescent="0.3">
      <c r="X321" s="15"/>
      <c r="AB321" s="141"/>
      <c r="AC321" s="141"/>
      <c r="AD321" s="141"/>
      <c r="AE321" s="141"/>
      <c r="AF321" s="141"/>
      <c r="AG321" s="141"/>
      <c r="AH321" s="141"/>
      <c r="AI321" s="141"/>
      <c r="AJ321" s="141"/>
      <c r="AK321" s="141"/>
      <c r="AL321" s="141"/>
    </row>
    <row r="322" spans="24:38" ht="15.6" customHeight="1" x14ac:dyDescent="0.3">
      <c r="X322" s="15"/>
      <c r="AB322" s="141"/>
      <c r="AC322" s="141"/>
      <c r="AD322" s="141"/>
      <c r="AE322" s="141"/>
      <c r="AF322" s="141"/>
      <c r="AG322" s="141"/>
      <c r="AH322" s="141"/>
      <c r="AI322" s="141"/>
      <c r="AJ322" s="141"/>
      <c r="AK322" s="141"/>
      <c r="AL322" s="141"/>
    </row>
    <row r="323" spans="24:38" ht="15.6" customHeight="1" x14ac:dyDescent="0.3">
      <c r="X323" s="15"/>
      <c r="AB323" s="141"/>
      <c r="AC323" s="141"/>
      <c r="AD323" s="141"/>
      <c r="AE323" s="141"/>
      <c r="AF323" s="141"/>
      <c r="AG323" s="141"/>
      <c r="AH323" s="141"/>
      <c r="AI323" s="141"/>
      <c r="AJ323" s="141"/>
      <c r="AK323" s="141"/>
      <c r="AL323" s="141"/>
    </row>
    <row r="324" spans="24:38" ht="15.6" customHeight="1" x14ac:dyDescent="0.3">
      <c r="X324" s="15"/>
      <c r="AB324" s="141"/>
      <c r="AC324" s="141"/>
      <c r="AD324" s="141"/>
      <c r="AE324" s="141"/>
      <c r="AF324" s="141"/>
      <c r="AG324" s="141"/>
      <c r="AH324" s="141"/>
      <c r="AI324" s="141"/>
      <c r="AJ324" s="141"/>
      <c r="AK324" s="141"/>
      <c r="AL324" s="141"/>
    </row>
    <row r="325" spans="24:38" ht="15.6" customHeight="1" x14ac:dyDescent="0.3">
      <c r="X325" s="15"/>
      <c r="AB325" s="141"/>
      <c r="AC325" s="141"/>
      <c r="AD325" s="141"/>
      <c r="AE325" s="141"/>
      <c r="AF325" s="141"/>
      <c r="AG325" s="141"/>
      <c r="AH325" s="141"/>
      <c r="AI325" s="141"/>
      <c r="AJ325" s="141"/>
      <c r="AK325" s="141"/>
      <c r="AL325" s="141"/>
    </row>
    <row r="326" spans="24:38" ht="15.6" customHeight="1" x14ac:dyDescent="0.3">
      <c r="X326" s="15"/>
      <c r="AB326" s="141"/>
      <c r="AC326" s="141"/>
      <c r="AD326" s="141"/>
      <c r="AE326" s="141"/>
      <c r="AF326" s="141"/>
      <c r="AG326" s="141"/>
      <c r="AH326" s="141"/>
      <c r="AI326" s="141"/>
      <c r="AJ326" s="141"/>
      <c r="AK326" s="141"/>
      <c r="AL326" s="141"/>
    </row>
    <row r="327" spans="24:38" ht="15.6" customHeight="1" x14ac:dyDescent="0.3">
      <c r="X327" s="15"/>
      <c r="AB327" s="141"/>
      <c r="AC327" s="141"/>
      <c r="AD327" s="141"/>
      <c r="AE327" s="141"/>
      <c r="AF327" s="141"/>
      <c r="AG327" s="141"/>
      <c r="AH327" s="141"/>
      <c r="AI327" s="141"/>
      <c r="AJ327" s="141"/>
      <c r="AK327" s="141"/>
      <c r="AL327" s="141"/>
    </row>
    <row r="328" spans="24:38" ht="15.6" customHeight="1" x14ac:dyDescent="0.3">
      <c r="X328" s="15"/>
      <c r="AB328" s="141"/>
      <c r="AC328" s="141"/>
      <c r="AD328" s="141"/>
      <c r="AE328" s="141"/>
      <c r="AF328" s="141"/>
      <c r="AG328" s="141"/>
      <c r="AH328" s="141"/>
      <c r="AI328" s="141"/>
      <c r="AJ328" s="141"/>
      <c r="AK328" s="141"/>
      <c r="AL328" s="141"/>
    </row>
    <row r="329" spans="24:38" ht="15.6" customHeight="1" x14ac:dyDescent="0.3">
      <c r="X329" s="15"/>
      <c r="AB329" s="141"/>
      <c r="AC329" s="141"/>
      <c r="AD329" s="141"/>
      <c r="AE329" s="141"/>
      <c r="AF329" s="141"/>
      <c r="AG329" s="141"/>
      <c r="AH329" s="141"/>
      <c r="AI329" s="141"/>
      <c r="AJ329" s="141"/>
      <c r="AK329" s="141"/>
      <c r="AL329" s="141"/>
    </row>
    <row r="330" spans="24:38" ht="15.6" customHeight="1" x14ac:dyDescent="0.3">
      <c r="X330" s="15"/>
      <c r="AB330" s="141"/>
      <c r="AC330" s="141"/>
      <c r="AD330" s="141"/>
      <c r="AE330" s="141"/>
      <c r="AF330" s="141"/>
      <c r="AG330" s="141"/>
      <c r="AH330" s="141"/>
      <c r="AI330" s="141"/>
      <c r="AJ330" s="141"/>
      <c r="AK330" s="141"/>
      <c r="AL330" s="141"/>
    </row>
    <row r="331" spans="24:38" ht="15.6" customHeight="1" x14ac:dyDescent="0.3">
      <c r="X331" s="15"/>
      <c r="AB331" s="141"/>
      <c r="AC331" s="141"/>
      <c r="AD331" s="141"/>
      <c r="AE331" s="141"/>
      <c r="AF331" s="141"/>
      <c r="AG331" s="141"/>
      <c r="AH331" s="141"/>
      <c r="AI331" s="141"/>
      <c r="AJ331" s="141"/>
      <c r="AK331" s="141"/>
      <c r="AL331" s="141"/>
    </row>
    <row r="332" spans="24:38" ht="15.6" customHeight="1" x14ac:dyDescent="0.3">
      <c r="X332" s="15"/>
      <c r="AB332" s="141"/>
      <c r="AC332" s="141"/>
      <c r="AD332" s="141"/>
      <c r="AE332" s="141"/>
      <c r="AF332" s="141"/>
      <c r="AG332" s="141"/>
      <c r="AH332" s="141"/>
      <c r="AI332" s="141"/>
      <c r="AJ332" s="141"/>
      <c r="AK332" s="141"/>
      <c r="AL332" s="141"/>
    </row>
    <row r="333" spans="24:38" ht="15.6" customHeight="1" x14ac:dyDescent="0.3">
      <c r="X333" s="15"/>
      <c r="AB333" s="141"/>
      <c r="AC333" s="141"/>
      <c r="AD333" s="141"/>
      <c r="AE333" s="141"/>
      <c r="AF333" s="141"/>
      <c r="AG333" s="141"/>
      <c r="AH333" s="141"/>
      <c r="AI333" s="141"/>
      <c r="AJ333" s="141"/>
      <c r="AK333" s="141"/>
      <c r="AL333" s="141"/>
    </row>
    <row r="334" spans="24:38" ht="15.6" customHeight="1" x14ac:dyDescent="0.3">
      <c r="X334" s="15"/>
      <c r="AB334" s="141"/>
      <c r="AC334" s="141"/>
      <c r="AD334" s="141"/>
      <c r="AE334" s="141"/>
      <c r="AF334" s="141"/>
      <c r="AG334" s="141"/>
      <c r="AH334" s="141"/>
      <c r="AI334" s="141"/>
      <c r="AJ334" s="141"/>
      <c r="AK334" s="141"/>
      <c r="AL334" s="141"/>
    </row>
    <row r="335" spans="24:38" ht="15.6" customHeight="1" x14ac:dyDescent="0.3">
      <c r="X335" s="15"/>
      <c r="AB335" s="141"/>
      <c r="AC335" s="141"/>
      <c r="AD335" s="141"/>
      <c r="AE335" s="141"/>
      <c r="AF335" s="141"/>
      <c r="AG335" s="141"/>
      <c r="AH335" s="141"/>
      <c r="AI335" s="141"/>
      <c r="AJ335" s="141"/>
      <c r="AK335" s="141"/>
      <c r="AL335" s="141"/>
    </row>
    <row r="336" spans="24:38" ht="15.6" customHeight="1" x14ac:dyDescent="0.3">
      <c r="X336" s="15"/>
      <c r="AB336" s="141"/>
      <c r="AC336" s="141"/>
      <c r="AD336" s="141"/>
      <c r="AE336" s="141"/>
      <c r="AF336" s="141"/>
      <c r="AG336" s="141"/>
      <c r="AH336" s="141"/>
      <c r="AI336" s="141"/>
      <c r="AJ336" s="141"/>
      <c r="AK336" s="141"/>
      <c r="AL336" s="141"/>
    </row>
    <row r="337" spans="24:38" ht="15.6" customHeight="1" x14ac:dyDescent="0.3">
      <c r="X337" s="15"/>
      <c r="AB337" s="141"/>
      <c r="AC337" s="141"/>
      <c r="AD337" s="141"/>
      <c r="AE337" s="141"/>
      <c r="AF337" s="141"/>
      <c r="AG337" s="141"/>
      <c r="AH337" s="141"/>
      <c r="AI337" s="141"/>
      <c r="AJ337" s="141"/>
      <c r="AK337" s="141"/>
      <c r="AL337" s="141"/>
    </row>
    <row r="338" spans="24:38" ht="15.6" customHeight="1" x14ac:dyDescent="0.3">
      <c r="X338" s="15"/>
      <c r="AB338" s="141"/>
      <c r="AC338" s="141"/>
      <c r="AD338" s="141"/>
      <c r="AE338" s="141"/>
      <c r="AF338" s="141"/>
      <c r="AG338" s="141"/>
      <c r="AH338" s="141"/>
      <c r="AI338" s="141"/>
      <c r="AJ338" s="141"/>
      <c r="AK338" s="141"/>
      <c r="AL338" s="141"/>
    </row>
    <row r="339" spans="24:38" ht="15.6" customHeight="1" x14ac:dyDescent="0.3">
      <c r="X339" s="15"/>
      <c r="AB339" s="141"/>
      <c r="AC339" s="141"/>
      <c r="AD339" s="141"/>
      <c r="AE339" s="141"/>
      <c r="AF339" s="141"/>
      <c r="AG339" s="141"/>
      <c r="AH339" s="141"/>
      <c r="AI339" s="141"/>
      <c r="AJ339" s="141"/>
      <c r="AK339" s="141"/>
      <c r="AL339" s="141"/>
    </row>
    <row r="340" spans="24:38" ht="15.6" customHeight="1" x14ac:dyDescent="0.3">
      <c r="X340" s="15"/>
      <c r="AB340" s="141"/>
      <c r="AC340" s="141"/>
      <c r="AD340" s="141"/>
      <c r="AE340" s="141"/>
      <c r="AF340" s="141"/>
      <c r="AG340" s="141"/>
      <c r="AH340" s="141"/>
      <c r="AI340" s="141"/>
      <c r="AJ340" s="141"/>
      <c r="AK340" s="141"/>
      <c r="AL340" s="141"/>
    </row>
    <row r="341" spans="24:38" ht="15.6" customHeight="1" x14ac:dyDescent="0.3">
      <c r="X341" s="15"/>
      <c r="AB341" s="141"/>
      <c r="AC341" s="141"/>
      <c r="AD341" s="141"/>
      <c r="AE341" s="141"/>
      <c r="AF341" s="141"/>
      <c r="AG341" s="141"/>
      <c r="AH341" s="141"/>
      <c r="AI341" s="141"/>
      <c r="AJ341" s="141"/>
      <c r="AK341" s="141"/>
      <c r="AL341" s="141"/>
    </row>
    <row r="342" spans="24:38" ht="15.6" customHeight="1" x14ac:dyDescent="0.3">
      <c r="X342" s="15"/>
      <c r="AB342" s="141"/>
      <c r="AC342" s="141"/>
      <c r="AD342" s="141"/>
      <c r="AE342" s="141"/>
      <c r="AF342" s="141"/>
      <c r="AG342" s="141"/>
      <c r="AH342" s="141"/>
      <c r="AI342" s="141"/>
      <c r="AJ342" s="141"/>
      <c r="AK342" s="141"/>
      <c r="AL342" s="141"/>
    </row>
    <row r="343" spans="24:38" ht="15.6" customHeight="1" x14ac:dyDescent="0.3">
      <c r="X343" s="15"/>
      <c r="AB343" s="141"/>
      <c r="AC343" s="141"/>
      <c r="AD343" s="141"/>
      <c r="AE343" s="141"/>
      <c r="AF343" s="141"/>
      <c r="AG343" s="141"/>
      <c r="AH343" s="141"/>
      <c r="AI343" s="141"/>
      <c r="AJ343" s="141"/>
      <c r="AK343" s="141"/>
      <c r="AL343" s="141"/>
    </row>
    <row r="344" spans="24:38" ht="15.6" customHeight="1" x14ac:dyDescent="0.3">
      <c r="X344" s="15"/>
      <c r="AB344" s="141"/>
      <c r="AC344" s="141"/>
      <c r="AD344" s="141"/>
      <c r="AE344" s="141"/>
      <c r="AF344" s="141"/>
      <c r="AG344" s="141"/>
      <c r="AH344" s="141"/>
      <c r="AI344" s="141"/>
      <c r="AJ344" s="141"/>
      <c r="AK344" s="141"/>
      <c r="AL344" s="141"/>
    </row>
    <row r="345" spans="24:38" ht="15.6" customHeight="1" x14ac:dyDescent="0.3">
      <c r="X345" s="15"/>
      <c r="AB345" s="141"/>
      <c r="AC345" s="141"/>
      <c r="AD345" s="141"/>
      <c r="AE345" s="141"/>
      <c r="AF345" s="141"/>
      <c r="AG345" s="141"/>
      <c r="AH345" s="141"/>
      <c r="AI345" s="141"/>
      <c r="AJ345" s="141"/>
      <c r="AK345" s="141"/>
      <c r="AL345" s="141"/>
    </row>
    <row r="346" spans="24:38" ht="15.6" customHeight="1" x14ac:dyDescent="0.3">
      <c r="X346" s="15"/>
      <c r="AB346" s="141"/>
      <c r="AC346" s="141"/>
      <c r="AD346" s="141"/>
      <c r="AE346" s="141"/>
      <c r="AF346" s="141"/>
      <c r="AG346" s="141"/>
      <c r="AH346" s="141"/>
      <c r="AI346" s="141"/>
      <c r="AJ346" s="141"/>
      <c r="AK346" s="141"/>
      <c r="AL346" s="141"/>
    </row>
    <row r="347" spans="24:38" ht="15.6" customHeight="1" x14ac:dyDescent="0.3">
      <c r="X347" s="15"/>
      <c r="AB347" s="141"/>
      <c r="AC347" s="141"/>
      <c r="AD347" s="141"/>
      <c r="AE347" s="141"/>
      <c r="AF347" s="141"/>
      <c r="AG347" s="141"/>
      <c r="AH347" s="141"/>
      <c r="AI347" s="141"/>
      <c r="AJ347" s="141"/>
      <c r="AK347" s="141"/>
      <c r="AL347" s="141"/>
    </row>
    <row r="348" spans="24:38" ht="15.6" customHeight="1" x14ac:dyDescent="0.3">
      <c r="X348" s="15"/>
      <c r="AB348" s="141"/>
      <c r="AC348" s="141"/>
      <c r="AD348" s="141"/>
      <c r="AE348" s="141"/>
      <c r="AF348" s="141"/>
      <c r="AG348" s="141"/>
      <c r="AH348" s="141"/>
      <c r="AI348" s="141"/>
      <c r="AJ348" s="141"/>
      <c r="AK348" s="141"/>
      <c r="AL348" s="141"/>
    </row>
    <row r="349" spans="24:38" ht="15.6" customHeight="1" x14ac:dyDescent="0.3">
      <c r="X349" s="15"/>
      <c r="AB349" s="141"/>
      <c r="AC349" s="141"/>
      <c r="AD349" s="141"/>
      <c r="AE349" s="141"/>
      <c r="AF349" s="141"/>
      <c r="AG349" s="141"/>
      <c r="AH349" s="141"/>
      <c r="AI349" s="141"/>
      <c r="AJ349" s="141"/>
      <c r="AK349" s="141"/>
      <c r="AL349" s="141"/>
    </row>
    <row r="350" spans="24:38" ht="15.6" customHeight="1" x14ac:dyDescent="0.3">
      <c r="X350" s="15"/>
      <c r="AB350" s="141"/>
      <c r="AC350" s="141"/>
      <c r="AD350" s="141"/>
      <c r="AE350" s="141"/>
      <c r="AF350" s="141"/>
      <c r="AG350" s="141"/>
      <c r="AH350" s="141"/>
      <c r="AI350" s="141"/>
      <c r="AJ350" s="141"/>
      <c r="AK350" s="141"/>
      <c r="AL350" s="141"/>
    </row>
    <row r="351" spans="24:38" ht="15.6" customHeight="1" x14ac:dyDescent="0.3">
      <c r="X351" s="15"/>
      <c r="AB351" s="141"/>
      <c r="AC351" s="141"/>
      <c r="AD351" s="141"/>
      <c r="AE351" s="141"/>
      <c r="AF351" s="141"/>
      <c r="AG351" s="141"/>
      <c r="AH351" s="141"/>
      <c r="AI351" s="141"/>
      <c r="AJ351" s="141"/>
      <c r="AK351" s="141"/>
      <c r="AL351" s="141"/>
    </row>
  </sheetData>
  <phoneticPr fontId="46" type="noConversion"/>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workbookViewId="0">
      <selection activeCell="Z46" sqref="Z46"/>
    </sheetView>
  </sheetViews>
  <sheetFormatPr defaultRowHeight="15" x14ac:dyDescent="0.25"/>
  <cols>
    <col min="4" max="4" width="2.42578125" customWidth="1"/>
    <col min="5" max="5" width="3.42578125" customWidth="1"/>
    <col min="6" max="6" width="10.7109375" customWidth="1"/>
    <col min="7" max="7" width="4.5703125" customWidth="1"/>
    <col min="8" max="8" width="10.5703125" bestFit="1" customWidth="1"/>
    <col min="21" max="21" width="5.28515625" customWidth="1"/>
    <col min="22" max="22" width="5.7109375" customWidth="1"/>
  </cols>
  <sheetData>
    <row r="1" spans="1:34" ht="16.149999999999999" customHeight="1" x14ac:dyDescent="0.3">
      <c r="A1" s="203" t="s">
        <v>519</v>
      </c>
    </row>
    <row r="2" spans="1:34" ht="16.149999999999999" customHeight="1" x14ac:dyDescent="0.25"/>
    <row r="3" spans="1:34" ht="16.149999999999999" customHeight="1" x14ac:dyDescent="0.3">
      <c r="A3" s="160"/>
      <c r="B3" s="36"/>
      <c r="H3" s="4">
        <v>2010</v>
      </c>
      <c r="I3" s="4">
        <v>2011</v>
      </c>
      <c r="J3" s="4">
        <v>2012</v>
      </c>
      <c r="K3" s="4">
        <v>2013</v>
      </c>
      <c r="L3" s="4">
        <v>2014</v>
      </c>
      <c r="M3" s="4">
        <v>2015</v>
      </c>
      <c r="N3" s="4">
        <v>2016</v>
      </c>
      <c r="O3" s="4">
        <v>2017</v>
      </c>
      <c r="P3" s="4">
        <v>2018</v>
      </c>
      <c r="Q3" s="4">
        <v>2019</v>
      </c>
      <c r="R3" s="5">
        <v>2020</v>
      </c>
    </row>
    <row r="4" spans="1:34" ht="16.149999999999999" customHeight="1" x14ac:dyDescent="0.3">
      <c r="A4" s="161" t="s">
        <v>434</v>
      </c>
      <c r="B4" s="137" t="s">
        <v>520</v>
      </c>
      <c r="C4" s="136"/>
      <c r="D4" s="136"/>
      <c r="E4" s="136"/>
      <c r="F4" s="136"/>
      <c r="G4" s="136"/>
      <c r="H4" s="150"/>
      <c r="I4" s="150"/>
      <c r="J4" s="150"/>
      <c r="K4" s="150"/>
      <c r="L4" s="150"/>
      <c r="M4" s="150"/>
      <c r="N4" s="150"/>
      <c r="O4" s="150"/>
      <c r="P4" s="150"/>
      <c r="Q4" s="150"/>
      <c r="R4" s="150"/>
    </row>
    <row r="5" spans="1:34" ht="16.149999999999999" customHeight="1" x14ac:dyDescent="0.3">
      <c r="A5" s="160"/>
      <c r="B5" s="138"/>
      <c r="H5" s="152"/>
      <c r="I5" s="152"/>
      <c r="J5" s="152"/>
      <c r="K5" s="152"/>
      <c r="L5" s="152"/>
      <c r="M5" s="152"/>
      <c r="N5" s="152"/>
      <c r="O5" s="152"/>
      <c r="P5" s="152"/>
      <c r="Q5" s="152"/>
      <c r="R5" s="152"/>
    </row>
    <row r="6" spans="1:34" ht="16.149999999999999" customHeight="1" x14ac:dyDescent="0.3">
      <c r="A6" s="160"/>
      <c r="B6" s="138"/>
      <c r="C6" t="s">
        <v>407</v>
      </c>
      <c r="F6" t="s">
        <v>444</v>
      </c>
      <c r="H6" s="152">
        <f>'OTHER FREIGHT'!H169+'OTHER PASS'!H168</f>
        <v>0</v>
      </c>
      <c r="I6" s="152">
        <f>'OTHER FREIGHT'!I169+'OTHER PASS'!I168</f>
        <v>0</v>
      </c>
      <c r="J6" s="152">
        <f>'OTHER FREIGHT'!J169+'OTHER PASS'!J168</f>
        <v>0</v>
      </c>
      <c r="K6" s="152">
        <f>'OTHER FREIGHT'!K169+'OTHER PASS'!K168</f>
        <v>0</v>
      </c>
      <c r="L6" s="152">
        <f>'OTHER FREIGHT'!L169+'OTHER PASS'!L168</f>
        <v>0</v>
      </c>
      <c r="M6" s="152">
        <f>'OTHER FREIGHT'!M169+'OTHER PASS'!M168</f>
        <v>0</v>
      </c>
      <c r="N6" s="152">
        <f>'OTHER FREIGHT'!N169+'OTHER PASS'!N168</f>
        <v>0</v>
      </c>
      <c r="O6" s="152">
        <f>'OTHER FREIGHT'!O169+'OTHER PASS'!O168</f>
        <v>0</v>
      </c>
      <c r="P6" s="152">
        <f>'OTHER FREIGHT'!P169+'OTHER PASS'!P168</f>
        <v>0</v>
      </c>
      <c r="Q6" s="152">
        <f>'OTHER FREIGHT'!Q169+'OTHER PASS'!Q168</f>
        <v>0</v>
      </c>
      <c r="R6" s="152">
        <f>'OTHER FREIGHT'!R169+'OTHER PASS'!R168</f>
        <v>0</v>
      </c>
    </row>
    <row r="7" spans="1:34" ht="16.149999999999999" customHeight="1" x14ac:dyDescent="0.3">
      <c r="A7" s="160"/>
      <c r="B7" s="138"/>
      <c r="C7" t="s">
        <v>417</v>
      </c>
      <c r="F7" t="s">
        <v>444</v>
      </c>
      <c r="H7" s="152">
        <f>'OTHER FREIGHT'!H170+'OTHER PASS'!H169</f>
        <v>193847.45500000002</v>
      </c>
      <c r="I7" s="152">
        <f>'OTHER FREIGHT'!I170+'OTHER PASS'!I169</f>
        <v>191633.36499999999</v>
      </c>
      <c r="J7" s="152">
        <f>'OTHER FREIGHT'!J170+'OTHER PASS'!J169</f>
        <v>188312.23</v>
      </c>
      <c r="K7" s="152">
        <f>'OTHER FREIGHT'!K170+'OTHER PASS'!K169</f>
        <v>184991.09500000003</v>
      </c>
      <c r="L7" s="152">
        <f>'OTHER FREIGHT'!L170+'OTHER PASS'!L169</f>
        <v>183884.05</v>
      </c>
      <c r="M7" s="152">
        <f>'OTHER FREIGHT'!M170+'OTHER PASS'!M169</f>
        <v>181669.96</v>
      </c>
      <c r="N7" s="152">
        <f>'OTHER FREIGHT'!N170+'OTHER PASS'!N169</f>
        <v>179455.87</v>
      </c>
      <c r="O7" s="152">
        <f>'OTHER FREIGHT'!O170+'OTHER PASS'!O169</f>
        <v>172813.60000000003</v>
      </c>
      <c r="P7" s="152">
        <f>'OTHER FREIGHT'!P170+'OTHER PASS'!P169</f>
        <v>170599.51</v>
      </c>
      <c r="Q7" s="152">
        <f>'OTHER FREIGHT'!Q170+'OTHER PASS'!Q169</f>
        <v>168385.41999999998</v>
      </c>
      <c r="R7" s="152">
        <f>'OTHER FREIGHT'!R170+'OTHER PASS'!R169</f>
        <v>167278.37500000003</v>
      </c>
      <c r="T7" s="158"/>
      <c r="U7" s="158"/>
      <c r="V7" s="158"/>
      <c r="W7" s="158"/>
      <c r="X7" s="158"/>
      <c r="Y7" s="158"/>
      <c r="Z7" s="158"/>
      <c r="AA7" s="158"/>
      <c r="AB7" s="158"/>
      <c r="AC7" s="158"/>
      <c r="AD7" s="158"/>
      <c r="AE7" s="158"/>
      <c r="AF7" s="158"/>
      <c r="AG7" s="158"/>
      <c r="AH7" s="158"/>
    </row>
    <row r="8" spans="1:34" ht="16.149999999999999" customHeight="1" x14ac:dyDescent="0.3">
      <c r="A8" s="160"/>
      <c r="B8" s="138"/>
      <c r="C8" t="s">
        <v>409</v>
      </c>
      <c r="F8" t="s">
        <v>444</v>
      </c>
      <c r="H8" s="152">
        <f>'OTHER FREIGHT'!H171+'OTHER PASS'!H170</f>
        <v>673.42500000000007</v>
      </c>
      <c r="I8" s="152">
        <f>'OTHER FREIGHT'!I171+'OTHER PASS'!I170</f>
        <v>2020.2749999999996</v>
      </c>
      <c r="J8" s="152">
        <f>'OTHER FREIGHT'!J171+'OTHER PASS'!J170</f>
        <v>4040.5499999999993</v>
      </c>
      <c r="K8" s="152">
        <f>'OTHER FREIGHT'!K171+'OTHER PASS'!K170</f>
        <v>6060.8249999999998</v>
      </c>
      <c r="L8" s="152">
        <f>'OTHER FREIGHT'!L171+'OTHER PASS'!L170</f>
        <v>6734.2500000000009</v>
      </c>
      <c r="M8" s="152">
        <f>'OTHER FREIGHT'!M171+'OTHER PASS'!M170</f>
        <v>8081.0999999999985</v>
      </c>
      <c r="N8" s="152">
        <f>'OTHER FREIGHT'!N171+'OTHER PASS'!N170</f>
        <v>9427.9500000000025</v>
      </c>
      <c r="O8" s="152">
        <f>'OTHER FREIGHT'!O171+'OTHER PASS'!O170</f>
        <v>13468.500000000002</v>
      </c>
      <c r="P8" s="152">
        <f>'OTHER FREIGHT'!P171+'OTHER PASS'!P170</f>
        <v>14815.35</v>
      </c>
      <c r="Q8" s="152">
        <f>'OTHER FREIGHT'!Q171+'OTHER PASS'!Q170</f>
        <v>16162.199999999997</v>
      </c>
      <c r="R8" s="152">
        <f>'OTHER FREIGHT'!R171+'OTHER PASS'!R170</f>
        <v>16835.625</v>
      </c>
      <c r="T8" s="159"/>
      <c r="U8" s="159"/>
      <c r="V8" s="159"/>
      <c r="W8" s="159"/>
      <c r="X8" s="159"/>
      <c r="Y8" s="159"/>
      <c r="Z8" s="159"/>
      <c r="AA8" s="159"/>
      <c r="AB8" s="159"/>
      <c r="AC8" s="159"/>
      <c r="AD8" s="159"/>
      <c r="AE8" s="159"/>
      <c r="AF8" s="159"/>
      <c r="AG8" s="159"/>
      <c r="AH8" s="159"/>
    </row>
    <row r="9" spans="1:34" ht="16.149999999999999" customHeight="1" x14ac:dyDescent="0.3">
      <c r="A9" s="160"/>
      <c r="B9" s="138"/>
      <c r="C9" t="s">
        <v>410</v>
      </c>
      <c r="F9" t="s">
        <v>444</v>
      </c>
      <c r="H9" s="152">
        <f>'OTHER FREIGHT'!H172+'OTHER PASS'!H171</f>
        <v>0</v>
      </c>
      <c r="I9" s="152">
        <f>'OTHER FREIGHT'!I172+'OTHER PASS'!I171</f>
        <v>0</v>
      </c>
      <c r="J9" s="152">
        <f>'OTHER FREIGHT'!J172+'OTHER PASS'!J171</f>
        <v>0</v>
      </c>
      <c r="K9" s="152">
        <f>'OTHER FREIGHT'!K172+'OTHER PASS'!K171</f>
        <v>0</v>
      </c>
      <c r="L9" s="152">
        <f>'OTHER FREIGHT'!L172+'OTHER PASS'!L171</f>
        <v>0</v>
      </c>
      <c r="M9" s="152">
        <f>'OTHER FREIGHT'!M172+'OTHER PASS'!M171</f>
        <v>0</v>
      </c>
      <c r="N9" s="152">
        <f>'OTHER FREIGHT'!N172+'OTHER PASS'!N171</f>
        <v>0</v>
      </c>
      <c r="O9" s="152">
        <f>'OTHER FREIGHT'!O172+'OTHER PASS'!O171</f>
        <v>0</v>
      </c>
      <c r="P9" s="152">
        <f>'OTHER FREIGHT'!P172+'OTHER PASS'!P171</f>
        <v>0</v>
      </c>
      <c r="Q9" s="152">
        <f>'OTHER FREIGHT'!Q172+'OTHER PASS'!Q171</f>
        <v>0</v>
      </c>
      <c r="R9" s="152">
        <f>'OTHER FREIGHT'!R172+'OTHER PASS'!R171</f>
        <v>0</v>
      </c>
    </row>
    <row r="10" spans="1:34" ht="16.149999999999999" customHeight="1" x14ac:dyDescent="0.25">
      <c r="C10" t="s">
        <v>521</v>
      </c>
      <c r="F10" t="s">
        <v>444</v>
      </c>
      <c r="G10" s="154"/>
      <c r="H10" s="167">
        <f>SUM(H6:H9)</f>
        <v>194520.88</v>
      </c>
      <c r="I10" s="167">
        <f t="shared" ref="I10:R10" si="0">SUM(I6:I9)</f>
        <v>193653.63999999998</v>
      </c>
      <c r="J10" s="167">
        <f t="shared" si="0"/>
        <v>192352.78</v>
      </c>
      <c r="K10" s="167">
        <f t="shared" si="0"/>
        <v>191051.92000000004</v>
      </c>
      <c r="L10" s="167">
        <f t="shared" si="0"/>
        <v>190618.3</v>
      </c>
      <c r="M10" s="167">
        <f t="shared" si="0"/>
        <v>189751.06</v>
      </c>
      <c r="N10" s="167">
        <f t="shared" si="0"/>
        <v>188883.82</v>
      </c>
      <c r="O10" s="167">
        <f t="shared" si="0"/>
        <v>186282.10000000003</v>
      </c>
      <c r="P10" s="167">
        <f t="shared" si="0"/>
        <v>185414.86000000002</v>
      </c>
      <c r="Q10" s="167">
        <f t="shared" si="0"/>
        <v>184547.62</v>
      </c>
      <c r="R10" s="167">
        <f t="shared" si="0"/>
        <v>184114.00000000003</v>
      </c>
    </row>
    <row r="11" spans="1:34" ht="16.149999999999999" customHeight="1" x14ac:dyDescent="0.25"/>
    <row r="12" spans="1:34" ht="16.149999999999999" customHeight="1" x14ac:dyDescent="0.3">
      <c r="A12" s="160"/>
      <c r="B12" s="36"/>
      <c r="H12" s="4">
        <v>2010</v>
      </c>
      <c r="I12" s="4">
        <v>2011</v>
      </c>
      <c r="J12" s="4">
        <v>2012</v>
      </c>
      <c r="K12" s="4">
        <v>2013</v>
      </c>
      <c r="L12" s="4">
        <v>2014</v>
      </c>
      <c r="M12" s="4">
        <v>2015</v>
      </c>
      <c r="N12" s="4">
        <v>2016</v>
      </c>
      <c r="O12" s="4">
        <v>2017</v>
      </c>
      <c r="P12" s="4">
        <v>2018</v>
      </c>
      <c r="Q12" s="4">
        <v>2019</v>
      </c>
      <c r="R12" s="5">
        <v>2020</v>
      </c>
    </row>
    <row r="13" spans="1:34" ht="16.149999999999999" customHeight="1" x14ac:dyDescent="0.3">
      <c r="A13" s="161">
        <v>2</v>
      </c>
      <c r="B13" s="137" t="s">
        <v>522</v>
      </c>
      <c r="C13" s="136"/>
      <c r="D13" s="136"/>
      <c r="E13" s="136"/>
      <c r="F13" s="136"/>
      <c r="G13" s="136"/>
      <c r="H13" s="150"/>
      <c r="I13" s="150"/>
      <c r="J13" s="150"/>
      <c r="K13" s="150"/>
      <c r="L13" s="150"/>
      <c r="M13" s="150"/>
      <c r="N13" s="150"/>
      <c r="O13" s="150"/>
      <c r="P13" s="150"/>
      <c r="Q13" s="150"/>
      <c r="R13" s="150"/>
    </row>
    <row r="14" spans="1:34" ht="16.149999999999999" customHeight="1" x14ac:dyDescent="0.3">
      <c r="A14" s="160"/>
      <c r="B14" s="138"/>
      <c r="H14" s="152"/>
      <c r="I14" s="152"/>
      <c r="J14" s="152"/>
      <c r="K14" s="152"/>
      <c r="L14" s="152"/>
      <c r="M14" s="152"/>
      <c r="N14" s="152"/>
      <c r="O14" s="152"/>
      <c r="P14" s="152"/>
      <c r="Q14" s="152"/>
      <c r="R14" s="152"/>
    </row>
    <row r="15" spans="1:34" ht="16.149999999999999" customHeight="1" x14ac:dyDescent="0.3">
      <c r="A15" s="160"/>
      <c r="B15" s="138"/>
      <c r="C15" s="180" t="s">
        <v>407</v>
      </c>
      <c r="D15" s="180"/>
      <c r="E15" s="180"/>
      <c r="F15" s="180" t="s">
        <v>148</v>
      </c>
      <c r="G15" s="180"/>
      <c r="H15" s="208">
        <f>TRANSPORT!X362</f>
        <v>0</v>
      </c>
      <c r="I15" s="208">
        <f>TRANSPORT!Y362</f>
        <v>0</v>
      </c>
      <c r="J15" s="208">
        <f>TRANSPORT!Z362</f>
        <v>0</v>
      </c>
      <c r="K15" s="208">
        <f>TRANSPORT!AA362</f>
        <v>0</v>
      </c>
      <c r="L15" s="208">
        <f>TRANSPORT!AB362</f>
        <v>0</v>
      </c>
      <c r="M15" s="208">
        <f>TRANSPORT!AC362</f>
        <v>0</v>
      </c>
      <c r="N15" s="208">
        <f>TRANSPORT!AD362</f>
        <v>0</v>
      </c>
      <c r="O15" s="208">
        <f>TRANSPORT!AE362</f>
        <v>0</v>
      </c>
      <c r="P15" s="208">
        <f>TRANSPORT!AF362</f>
        <v>0</v>
      </c>
      <c r="Q15" s="208">
        <f>TRANSPORT!AG362</f>
        <v>0</v>
      </c>
      <c r="R15" s="208">
        <f>TRANSPORT!AH362</f>
        <v>0</v>
      </c>
    </row>
    <row r="16" spans="1:34" ht="16.149999999999999" customHeight="1" x14ac:dyDescent="0.3">
      <c r="A16" s="160"/>
      <c r="B16" s="138"/>
      <c r="C16" s="180" t="s">
        <v>417</v>
      </c>
      <c r="D16" s="180"/>
      <c r="E16" s="180"/>
      <c r="F16" s="180" t="s">
        <v>148</v>
      </c>
      <c r="G16" s="180"/>
      <c r="H16" s="208">
        <f>TRANSPORT!X363</f>
        <v>0</v>
      </c>
      <c r="I16" s="208">
        <f>TRANSPORT!Y363</f>
        <v>0</v>
      </c>
      <c r="J16" s="208">
        <f>TRANSPORT!Z363</f>
        <v>0</v>
      </c>
      <c r="K16" s="208">
        <f>TRANSPORT!AA363</f>
        <v>0</v>
      </c>
      <c r="L16" s="208">
        <f>TRANSPORT!AB363</f>
        <v>0</v>
      </c>
      <c r="M16" s="208">
        <f>TRANSPORT!AC363</f>
        <v>0</v>
      </c>
      <c r="N16" s="208">
        <f>TRANSPORT!AD363</f>
        <v>0</v>
      </c>
      <c r="O16" s="208">
        <f>TRANSPORT!AE363</f>
        <v>0</v>
      </c>
      <c r="P16" s="208">
        <f>TRANSPORT!AF363</f>
        <v>0</v>
      </c>
      <c r="Q16" s="208">
        <f>TRANSPORT!AG363</f>
        <v>0</v>
      </c>
      <c r="R16" s="208">
        <f>TRANSPORT!AH363</f>
        <v>0</v>
      </c>
      <c r="T16" s="158"/>
      <c r="U16" s="158"/>
      <c r="V16" s="158"/>
      <c r="W16" s="158"/>
      <c r="X16" s="158"/>
      <c r="Y16" s="158"/>
      <c r="Z16" s="158"/>
      <c r="AA16" s="158"/>
      <c r="AB16" s="158"/>
      <c r="AC16" s="158"/>
      <c r="AD16" s="158"/>
      <c r="AE16" s="158"/>
      <c r="AF16" s="158"/>
      <c r="AG16" s="158"/>
      <c r="AH16" s="158"/>
    </row>
    <row r="17" spans="1:34" ht="16.149999999999999" customHeight="1" x14ac:dyDescent="0.3">
      <c r="A17" s="160"/>
      <c r="B17" s="138"/>
      <c r="C17" s="180" t="s">
        <v>409</v>
      </c>
      <c r="D17" s="180"/>
      <c r="E17" s="180"/>
      <c r="F17" s="180" t="s">
        <v>148</v>
      </c>
      <c r="G17" s="180"/>
      <c r="H17" s="208">
        <f>TRANSPORT!X365</f>
        <v>0.39822645606530915</v>
      </c>
      <c r="I17" s="208">
        <f>TRANSPORT!Y365</f>
        <v>0.31868701205226468</v>
      </c>
      <c r="J17" s="208">
        <f>TRANSPORT!Z365</f>
        <v>0.3153528000517179</v>
      </c>
      <c r="K17" s="208">
        <f>TRANSPORT!AA365</f>
        <v>0.3905298360640469</v>
      </c>
      <c r="L17" s="208">
        <f>TRANSPORT!AB365</f>
        <v>0.46263783607587267</v>
      </c>
      <c r="M17" s="208">
        <f>TRANSPORT!AC365</f>
        <v>0.55746198009142389</v>
      </c>
      <c r="N17" s="208">
        <f>TRANSPORT!AD365</f>
        <v>0.73813788732105456</v>
      </c>
      <c r="O17" s="208">
        <f>TRANSPORT!AE365</f>
        <v>0.80236800013158838</v>
      </c>
      <c r="P17" s="208">
        <f>TRANSPORT!AF365</f>
        <v>0.84828975133911966</v>
      </c>
      <c r="Q17" s="208">
        <f>TRANSPORT!AG365</f>
        <v>0.98696149576186187</v>
      </c>
      <c r="R17" s="208">
        <f>TRANSPORT!AH365</f>
        <v>1.0845769645778709</v>
      </c>
      <c r="T17" s="159"/>
      <c r="U17" s="159"/>
      <c r="V17" s="159"/>
      <c r="W17" s="159"/>
      <c r="X17" s="159"/>
      <c r="Y17" s="159"/>
      <c r="Z17" s="159"/>
      <c r="AA17" s="159"/>
      <c r="AB17" s="159"/>
      <c r="AC17" s="159"/>
      <c r="AD17" s="159"/>
      <c r="AE17" s="159"/>
      <c r="AF17" s="159"/>
      <c r="AG17" s="159"/>
      <c r="AH17" s="159"/>
    </row>
    <row r="18" spans="1:34" ht="16.149999999999999" customHeight="1" x14ac:dyDescent="0.3">
      <c r="A18" s="160"/>
      <c r="B18" s="138"/>
      <c r="C18" s="180" t="s">
        <v>410</v>
      </c>
      <c r="D18" s="180"/>
      <c r="E18" s="180"/>
      <c r="F18" s="180" t="s">
        <v>148</v>
      </c>
      <c r="G18" s="180"/>
      <c r="H18" s="180"/>
      <c r="I18" s="180"/>
      <c r="J18" s="180"/>
      <c r="K18" s="180"/>
      <c r="L18" s="180"/>
      <c r="M18" s="180"/>
      <c r="N18" s="180"/>
      <c r="O18" s="180"/>
      <c r="P18" s="180"/>
      <c r="Q18" s="180"/>
      <c r="R18" s="180"/>
    </row>
    <row r="19" spans="1:34" ht="16.149999999999999" customHeight="1" x14ac:dyDescent="0.25">
      <c r="C19" s="180" t="s">
        <v>521</v>
      </c>
      <c r="D19" s="180"/>
      <c r="E19" s="180"/>
      <c r="F19" s="180" t="s">
        <v>148</v>
      </c>
      <c r="G19" s="209"/>
      <c r="H19" s="210">
        <f>SUM(H15:H18)</f>
        <v>0.39822645606530915</v>
      </c>
      <c r="I19" s="210">
        <f t="shared" ref="I19:R19" si="1">SUM(I15:I18)</f>
        <v>0.31868701205226468</v>
      </c>
      <c r="J19" s="210">
        <f t="shared" si="1"/>
        <v>0.3153528000517179</v>
      </c>
      <c r="K19" s="210">
        <f t="shared" si="1"/>
        <v>0.3905298360640469</v>
      </c>
      <c r="L19" s="210">
        <f t="shared" si="1"/>
        <v>0.46263783607587267</v>
      </c>
      <c r="M19" s="210">
        <f t="shared" si="1"/>
        <v>0.55746198009142389</v>
      </c>
      <c r="N19" s="210">
        <f t="shared" si="1"/>
        <v>0.73813788732105456</v>
      </c>
      <c r="O19" s="210">
        <f t="shared" si="1"/>
        <v>0.80236800013158838</v>
      </c>
      <c r="P19" s="210">
        <f t="shared" si="1"/>
        <v>0.84828975133911966</v>
      </c>
      <c r="Q19" s="210">
        <f t="shared" si="1"/>
        <v>0.98696149576186187</v>
      </c>
      <c r="R19" s="210">
        <f t="shared" si="1"/>
        <v>1.0845769645778709</v>
      </c>
    </row>
    <row r="20" spans="1:34" ht="16.149999999999999" customHeight="1" x14ac:dyDescent="0.25">
      <c r="F20" s="154"/>
      <c r="G20" s="154"/>
      <c r="H20" s="154"/>
      <c r="I20" s="154"/>
      <c r="J20" s="154"/>
      <c r="K20" s="154"/>
      <c r="L20" s="154"/>
      <c r="M20" s="154"/>
      <c r="N20" s="154"/>
      <c r="O20" s="154"/>
      <c r="P20" s="154"/>
      <c r="Q20" s="154"/>
      <c r="R20" s="154"/>
    </row>
    <row r="21" spans="1:34" ht="16.149999999999999" customHeight="1" x14ac:dyDescent="0.25">
      <c r="H21" s="4">
        <v>2010</v>
      </c>
      <c r="I21" s="4">
        <v>2011</v>
      </c>
      <c r="J21" s="4">
        <v>2012</v>
      </c>
      <c r="K21" s="4">
        <v>2013</v>
      </c>
      <c r="L21" s="4">
        <v>2014</v>
      </c>
      <c r="M21" s="4">
        <v>2015</v>
      </c>
      <c r="N21" s="4">
        <v>2016</v>
      </c>
      <c r="O21" s="4">
        <v>2017</v>
      </c>
      <c r="P21" s="4">
        <v>2018</v>
      </c>
      <c r="Q21" s="4">
        <v>2019</v>
      </c>
      <c r="R21" s="5">
        <v>2020</v>
      </c>
    </row>
    <row r="22" spans="1:34" ht="16.149999999999999" customHeight="1" x14ac:dyDescent="0.3">
      <c r="A22" s="161" t="s">
        <v>436</v>
      </c>
      <c r="B22" s="137" t="s">
        <v>523</v>
      </c>
      <c r="C22" s="136"/>
      <c r="D22" s="136"/>
      <c r="E22" s="136"/>
      <c r="F22" s="136"/>
      <c r="G22" s="136"/>
      <c r="H22" s="150"/>
      <c r="I22" s="150"/>
      <c r="J22" s="150"/>
      <c r="K22" s="150"/>
      <c r="L22" s="150"/>
      <c r="M22" s="150"/>
      <c r="N22" s="150"/>
      <c r="O22" s="150"/>
      <c r="P22" s="150"/>
      <c r="Q22" s="150"/>
      <c r="R22" s="150"/>
    </row>
    <row r="23" spans="1:34" ht="16.149999999999999" customHeight="1" x14ac:dyDescent="0.3">
      <c r="A23" s="160"/>
      <c r="B23" s="138"/>
      <c r="H23" s="152"/>
      <c r="I23" s="152"/>
      <c r="J23" s="152"/>
      <c r="K23" s="152"/>
      <c r="L23" s="152"/>
      <c r="M23" s="152"/>
      <c r="N23" s="152"/>
      <c r="O23" s="152"/>
      <c r="P23" s="152"/>
      <c r="Q23" s="152"/>
      <c r="R23" s="152"/>
    </row>
    <row r="24" spans="1:34" ht="16.149999999999999" customHeight="1" x14ac:dyDescent="0.3">
      <c r="A24" s="160"/>
      <c r="B24" s="138"/>
      <c r="C24" t="s">
        <v>407</v>
      </c>
      <c r="F24" t="s">
        <v>334</v>
      </c>
      <c r="H24" s="211" t="str">
        <f>IFERROR(((H6/1000-H15)/H6*100),"-")</f>
        <v>-</v>
      </c>
      <c r="I24" s="211" t="str">
        <f t="shared" ref="I24:R24" si="2">IFERROR(((I6/1000-I15)/I6*100),"-")</f>
        <v>-</v>
      </c>
      <c r="J24" s="211" t="str">
        <f t="shared" si="2"/>
        <v>-</v>
      </c>
      <c r="K24" s="211" t="str">
        <f t="shared" si="2"/>
        <v>-</v>
      </c>
      <c r="L24" s="211" t="str">
        <f t="shared" si="2"/>
        <v>-</v>
      </c>
      <c r="M24" s="211" t="str">
        <f t="shared" si="2"/>
        <v>-</v>
      </c>
      <c r="N24" s="211" t="str">
        <f t="shared" si="2"/>
        <v>-</v>
      </c>
      <c r="O24" s="211" t="str">
        <f t="shared" si="2"/>
        <v>-</v>
      </c>
      <c r="P24" s="211" t="str">
        <f t="shared" si="2"/>
        <v>-</v>
      </c>
      <c r="Q24" s="211" t="str">
        <f t="shared" si="2"/>
        <v>-</v>
      </c>
      <c r="R24" s="211" t="str">
        <f t="shared" si="2"/>
        <v>-</v>
      </c>
    </row>
    <row r="25" spans="1:34" ht="16.149999999999999" customHeight="1" x14ac:dyDescent="0.3">
      <c r="A25" s="160"/>
      <c r="B25" s="138"/>
      <c r="C25" t="s">
        <v>417</v>
      </c>
      <c r="F25" t="s">
        <v>334</v>
      </c>
      <c r="H25" s="212">
        <f t="shared" ref="H25:Q25" si="3">IFERROR(((H7/1000-H16)/(H7/1000)),"-")</f>
        <v>1</v>
      </c>
      <c r="I25" s="212">
        <f t="shared" si="3"/>
        <v>1</v>
      </c>
      <c r="J25" s="212">
        <f t="shared" si="3"/>
        <v>1</v>
      </c>
      <c r="K25" s="212">
        <f t="shared" si="3"/>
        <v>1</v>
      </c>
      <c r="L25" s="212">
        <f t="shared" si="3"/>
        <v>1</v>
      </c>
      <c r="M25" s="212">
        <f t="shared" si="3"/>
        <v>1</v>
      </c>
      <c r="N25" s="212">
        <f t="shared" si="3"/>
        <v>1</v>
      </c>
      <c r="O25" s="212">
        <f t="shared" si="3"/>
        <v>1</v>
      </c>
      <c r="P25" s="212">
        <f t="shared" si="3"/>
        <v>1</v>
      </c>
      <c r="Q25" s="212">
        <f t="shared" si="3"/>
        <v>1</v>
      </c>
      <c r="R25" s="212">
        <f>IFERROR(((R7/1000-R16)/(R7/1000)),"-")</f>
        <v>1</v>
      </c>
      <c r="T25" s="158"/>
      <c r="U25" s="158"/>
      <c r="V25" s="158"/>
      <c r="W25" s="158"/>
      <c r="X25" s="158"/>
      <c r="Y25" s="158"/>
      <c r="Z25" s="158"/>
      <c r="AA25" s="158"/>
      <c r="AB25" s="158"/>
      <c r="AC25" s="158"/>
      <c r="AD25" s="158"/>
      <c r="AE25" s="158"/>
      <c r="AF25" s="158"/>
      <c r="AG25" s="158"/>
      <c r="AH25" s="158"/>
    </row>
    <row r="26" spans="1:34" ht="16.149999999999999" customHeight="1" x14ac:dyDescent="0.3">
      <c r="A26" s="160"/>
      <c r="B26" s="138"/>
      <c r="C26" t="s">
        <v>409</v>
      </c>
      <c r="F26" t="s">
        <v>334</v>
      </c>
      <c r="H26" s="211">
        <f t="shared" ref="H26:R28" si="4">IFERROR(((H8/1000-H17)/H8*100),"-")</f>
        <v>4.0865507507842874E-2</v>
      </c>
      <c r="I26" s="211">
        <f t="shared" si="4"/>
        <v>8.4225562754958377E-2</v>
      </c>
      <c r="J26" s="211">
        <f t="shared" si="4"/>
        <v>9.2195300143502301E-2</v>
      </c>
      <c r="K26" s="211">
        <f t="shared" si="4"/>
        <v>9.3556490476724735E-2</v>
      </c>
      <c r="L26" s="211">
        <f t="shared" si="4"/>
        <v>9.3130076310266596E-2</v>
      </c>
      <c r="M26" s="211">
        <f t="shared" si="4"/>
        <v>9.3101657199002319E-2</v>
      </c>
      <c r="N26" s="211">
        <f t="shared" si="4"/>
        <v>9.2170748812615111E-2</v>
      </c>
      <c r="O26" s="211">
        <f t="shared" si="4"/>
        <v>9.4042632808912729E-2</v>
      </c>
      <c r="P26" s="211">
        <f t="shared" si="4"/>
        <v>9.4274251021142799E-2</v>
      </c>
      <c r="Q26" s="211">
        <f t="shared" si="4"/>
        <v>9.3893396346030472E-2</v>
      </c>
      <c r="R26" s="211">
        <f>IFERROR(((R8/1000-R17)/R8*100),"-")</f>
        <v>9.3557845553236846E-2</v>
      </c>
      <c r="T26" s="159"/>
      <c r="U26" s="159"/>
      <c r="V26" s="159"/>
      <c r="W26" s="159"/>
      <c r="X26" s="159"/>
      <c r="Y26" s="159"/>
      <c r="Z26" s="159"/>
      <c r="AA26" s="159"/>
      <c r="AB26" s="159"/>
      <c r="AC26" s="159"/>
      <c r="AD26" s="159"/>
      <c r="AE26" s="159"/>
      <c r="AF26" s="159"/>
      <c r="AG26" s="159"/>
      <c r="AH26" s="159"/>
    </row>
    <row r="27" spans="1:34" ht="16.149999999999999" customHeight="1" x14ac:dyDescent="0.3">
      <c r="A27" s="160"/>
      <c r="B27" s="138"/>
      <c r="C27" t="s">
        <v>410</v>
      </c>
      <c r="F27" t="s">
        <v>334</v>
      </c>
      <c r="H27" s="211" t="str">
        <f t="shared" si="4"/>
        <v>-</v>
      </c>
      <c r="I27" s="211" t="str">
        <f t="shared" si="4"/>
        <v>-</v>
      </c>
      <c r="J27" s="211" t="str">
        <f t="shared" si="4"/>
        <v>-</v>
      </c>
      <c r="K27" s="211" t="str">
        <f t="shared" si="4"/>
        <v>-</v>
      </c>
      <c r="L27" s="211" t="str">
        <f t="shared" si="4"/>
        <v>-</v>
      </c>
      <c r="M27" s="211" t="str">
        <f t="shared" si="4"/>
        <v>-</v>
      </c>
      <c r="N27" s="211" t="str">
        <f t="shared" si="4"/>
        <v>-</v>
      </c>
      <c r="O27" s="211" t="str">
        <f t="shared" si="4"/>
        <v>-</v>
      </c>
      <c r="P27" s="211" t="str">
        <f t="shared" si="4"/>
        <v>-</v>
      </c>
      <c r="Q27" s="211" t="str">
        <f t="shared" si="4"/>
        <v>-</v>
      </c>
      <c r="R27" s="211" t="str">
        <f t="shared" si="4"/>
        <v>-</v>
      </c>
    </row>
    <row r="28" spans="1:34" ht="16.149999999999999" customHeight="1" x14ac:dyDescent="0.25">
      <c r="C28" t="s">
        <v>521</v>
      </c>
      <c r="F28" t="s">
        <v>334</v>
      </c>
      <c r="H28" s="211">
        <f t="shared" si="4"/>
        <v>9.9795278298111079E-2</v>
      </c>
      <c r="I28" s="211">
        <f t="shared" si="4"/>
        <v>9.9835434535569659E-2</v>
      </c>
      <c r="J28" s="211">
        <f t="shared" si="4"/>
        <v>9.9836054981866276E-2</v>
      </c>
      <c r="K28" s="211">
        <f t="shared" si="4"/>
        <v>9.9795589682603533E-2</v>
      </c>
      <c r="L28" s="211">
        <f t="shared" si="4"/>
        <v>9.9757296211289315E-2</v>
      </c>
      <c r="M28" s="211">
        <f t="shared" si="4"/>
        <v>9.9706214036384591E-2</v>
      </c>
      <c r="N28" s="211">
        <f t="shared" si="4"/>
        <v>9.9609210631529457E-2</v>
      </c>
      <c r="O28" s="211">
        <f t="shared" si="4"/>
        <v>9.9569272624620619E-2</v>
      </c>
      <c r="P28" s="211">
        <f t="shared" si="4"/>
        <v>9.9542490957122254E-2</v>
      </c>
      <c r="Q28" s="211">
        <f t="shared" si="4"/>
        <v>9.9465199553501749E-2</v>
      </c>
      <c r="R28" s="211">
        <f t="shared" si="4"/>
        <v>9.9410920970389074E-2</v>
      </c>
    </row>
    <row r="29" spans="1:34" ht="16.149999999999999" customHeight="1" x14ac:dyDescent="0.25"/>
    <row r="30" spans="1:34" ht="16.149999999999999" customHeight="1" x14ac:dyDescent="0.3">
      <c r="A30" s="160"/>
      <c r="B30" s="36"/>
      <c r="H30" s="165"/>
      <c r="I30" s="165"/>
      <c r="J30" s="165"/>
      <c r="K30" s="165"/>
      <c r="L30" s="165"/>
      <c r="M30" s="165"/>
      <c r="N30" s="165"/>
      <c r="O30" s="165"/>
      <c r="P30" s="165"/>
      <c r="Q30" s="165"/>
      <c r="R30" s="165"/>
    </row>
    <row r="33" ht="16.149999999999999" customHeight="1" x14ac:dyDescent="0.25"/>
    <row r="34" ht="16.149999999999999" customHeight="1" x14ac:dyDescent="0.25"/>
    <row r="35" ht="16.149999999999999" customHeight="1" x14ac:dyDescent="0.25"/>
    <row r="36" ht="16.149999999999999" customHeight="1" x14ac:dyDescent="0.25"/>
    <row r="39" ht="16.149999999999999" customHeight="1" x14ac:dyDescent="0.25"/>
    <row r="40" ht="16.149999999999999" customHeight="1" x14ac:dyDescent="0.25"/>
    <row r="41" ht="16.149999999999999" customHeight="1" x14ac:dyDescent="0.25"/>
    <row r="42" ht="16.149999999999999" customHeight="1" x14ac:dyDescent="0.25"/>
    <row r="43" ht="16.149999999999999" customHeight="1" x14ac:dyDescent="0.25"/>
    <row r="44" ht="16.149999999999999" customHeight="1"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Z46" sqref="Z46"/>
    </sheetView>
  </sheetViews>
  <sheetFormatPr defaultRowHeight="15" x14ac:dyDescent="0.2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1"/>
  <sheetViews>
    <sheetView workbookViewId="0">
      <selection activeCell="Z46" sqref="Z46"/>
    </sheetView>
  </sheetViews>
  <sheetFormatPr defaultRowHeight="15" x14ac:dyDescent="0.25"/>
  <cols>
    <col min="5" max="5" width="9.140625" bestFit="1" customWidth="1"/>
    <col min="9" max="9" width="11.5703125" bestFit="1" customWidth="1"/>
    <col min="10" max="10" width="13.85546875" customWidth="1"/>
    <col min="12" max="12" width="19.7109375" customWidth="1"/>
  </cols>
  <sheetData>
    <row r="1" spans="2:13" x14ac:dyDescent="0.25">
      <c r="C1" t="s">
        <v>465</v>
      </c>
      <c r="E1">
        <v>42.66</v>
      </c>
      <c r="F1" t="s">
        <v>466</v>
      </c>
      <c r="J1" t="s">
        <v>467</v>
      </c>
      <c r="L1" t="s">
        <v>468</v>
      </c>
    </row>
    <row r="2" spans="2:13" x14ac:dyDescent="0.25">
      <c r="B2" t="s">
        <v>148</v>
      </c>
      <c r="C2">
        <v>1206.8201782695244</v>
      </c>
      <c r="D2" t="s">
        <v>444</v>
      </c>
      <c r="E2" s="151">
        <f>C2*1000</f>
        <v>1206820.1782695244</v>
      </c>
      <c r="F2" s="71" t="s">
        <v>146</v>
      </c>
      <c r="J2" s="151">
        <f>920003+169758</f>
        <v>1089761</v>
      </c>
      <c r="L2">
        <v>2102038</v>
      </c>
    </row>
    <row r="3" spans="2:13" x14ac:dyDescent="0.25">
      <c r="B3" t="s">
        <v>148</v>
      </c>
      <c r="C3">
        <v>833.07165466668414</v>
      </c>
      <c r="D3" t="s">
        <v>444</v>
      </c>
      <c r="E3" s="151">
        <f t="shared" ref="E3:E11" si="0">C3*1000</f>
        <v>833071.6546666841</v>
      </c>
      <c r="F3" s="71" t="s">
        <v>150</v>
      </c>
      <c r="I3" s="169">
        <f>920003+169758</f>
        <v>1089761</v>
      </c>
    </row>
    <row r="4" spans="2:13" x14ac:dyDescent="0.25">
      <c r="B4" t="s">
        <v>148</v>
      </c>
      <c r="C4">
        <v>0</v>
      </c>
      <c r="D4" t="s">
        <v>444</v>
      </c>
      <c r="E4" s="151">
        <f t="shared" si="0"/>
        <v>0</v>
      </c>
      <c r="F4" s="71" t="s">
        <v>152</v>
      </c>
    </row>
    <row r="5" spans="2:13" x14ac:dyDescent="0.25">
      <c r="B5" t="s">
        <v>148</v>
      </c>
      <c r="C5">
        <v>1.2077846397348402</v>
      </c>
      <c r="D5" t="s">
        <v>444</v>
      </c>
      <c r="E5" s="151">
        <f t="shared" si="0"/>
        <v>1207.7846397348401</v>
      </c>
      <c r="F5" s="71" t="s">
        <v>154</v>
      </c>
    </row>
    <row r="6" spans="2:13" x14ac:dyDescent="0.25">
      <c r="B6" t="s">
        <v>148</v>
      </c>
      <c r="C6">
        <v>173.7719011005197</v>
      </c>
      <c r="D6" t="s">
        <v>444</v>
      </c>
      <c r="E6" s="151">
        <f t="shared" si="0"/>
        <v>173771.9011005197</v>
      </c>
      <c r="F6" s="71" t="s">
        <v>156</v>
      </c>
    </row>
    <row r="7" spans="2:13" x14ac:dyDescent="0.25">
      <c r="B7" t="s">
        <v>148</v>
      </c>
      <c r="C7">
        <v>1.1269541624903499</v>
      </c>
      <c r="D7" t="s">
        <v>444</v>
      </c>
      <c r="E7" s="151">
        <f t="shared" si="0"/>
        <v>1126.9541624903497</v>
      </c>
      <c r="F7" s="71" t="s">
        <v>158</v>
      </c>
      <c r="J7">
        <v>2564</v>
      </c>
      <c r="L7">
        <v>1141</v>
      </c>
    </row>
    <row r="8" spans="2:13" x14ac:dyDescent="0.25">
      <c r="B8" t="s">
        <v>148</v>
      </c>
      <c r="C8">
        <v>1.0845769645778709</v>
      </c>
      <c r="D8" t="s">
        <v>444</v>
      </c>
      <c r="E8" s="151">
        <f t="shared" si="0"/>
        <v>1084.576964577871</v>
      </c>
      <c r="F8" s="71" t="s">
        <v>160</v>
      </c>
      <c r="J8">
        <v>1001</v>
      </c>
      <c r="L8">
        <v>1086</v>
      </c>
    </row>
    <row r="9" spans="2:13" x14ac:dyDescent="0.25">
      <c r="B9" t="s">
        <v>148</v>
      </c>
      <c r="C9">
        <v>0</v>
      </c>
      <c r="D9" t="s">
        <v>444</v>
      </c>
      <c r="E9" s="151">
        <f t="shared" si="0"/>
        <v>0</v>
      </c>
      <c r="F9" s="71" t="s">
        <v>162</v>
      </c>
    </row>
    <row r="10" spans="2:13" x14ac:dyDescent="0.25">
      <c r="B10" t="s">
        <v>148</v>
      </c>
      <c r="C10">
        <v>7.4298018870542102E-3</v>
      </c>
      <c r="D10" t="s">
        <v>444</v>
      </c>
      <c r="E10" s="151">
        <f t="shared" si="0"/>
        <v>7.42980188705421</v>
      </c>
      <c r="F10" s="74" t="s">
        <v>164</v>
      </c>
      <c r="L10">
        <v>169764</v>
      </c>
      <c r="M10" t="s">
        <v>469</v>
      </c>
    </row>
    <row r="11" spans="2:13" x14ac:dyDescent="0.25">
      <c r="B11" t="s">
        <v>148</v>
      </c>
      <c r="C11">
        <v>2217.0904796054183</v>
      </c>
      <c r="D11" t="s">
        <v>444</v>
      </c>
      <c r="E11" s="151">
        <f t="shared" si="0"/>
        <v>2217090.4796054182</v>
      </c>
      <c r="F11" s="71" t="s">
        <v>166</v>
      </c>
      <c r="J11" s="151">
        <f>SUM(J2:J10)</f>
        <v>1093326</v>
      </c>
      <c r="L11" s="151">
        <f>SUM(L2:L10)</f>
        <v>2274029</v>
      </c>
    </row>
  </sheetData>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5"/>
  <sheetViews>
    <sheetView zoomScale="62" zoomScaleNormal="90" workbookViewId="0">
      <pane xSplit="7" ySplit="4" topLeftCell="P5" activePane="bottomRight" state="frozen"/>
      <selection pane="topRight" activeCell="H1" sqref="H1"/>
      <selection pane="bottomLeft" activeCell="A5" sqref="A5"/>
      <selection pane="bottomRight" activeCell="G171" sqref="G171"/>
    </sheetView>
  </sheetViews>
  <sheetFormatPr defaultRowHeight="14.25" customHeight="1" outlineLevelRow="1" x14ac:dyDescent="0.3"/>
  <cols>
    <col min="1" max="1" width="9.140625" style="194"/>
    <col min="4" max="6" width="7" customWidth="1"/>
    <col min="7" max="7" width="13.140625" customWidth="1"/>
    <col min="8" max="8" width="10.140625" bestFit="1" customWidth="1"/>
    <col min="9" max="18" width="10" bestFit="1" customWidth="1"/>
    <col min="19" max="19" width="11.28515625" customWidth="1"/>
    <col min="20" max="20" width="12.5703125" customWidth="1"/>
    <col min="24" max="24" width="11" customWidth="1"/>
  </cols>
  <sheetData>
    <row r="1" spans="1:40" ht="14.25" customHeight="1" x14ac:dyDescent="0.3">
      <c r="A1" s="194" t="s">
        <v>601</v>
      </c>
    </row>
    <row r="2" spans="1:40" ht="14.25" customHeight="1" x14ac:dyDescent="0.3">
      <c r="H2" s="4">
        <v>2010</v>
      </c>
      <c r="I2" s="4">
        <v>2011</v>
      </c>
      <c r="J2" s="4">
        <v>2012</v>
      </c>
      <c r="K2" s="4">
        <v>2013</v>
      </c>
      <c r="L2" s="4">
        <v>2014</v>
      </c>
      <c r="M2" s="4">
        <v>2015</v>
      </c>
      <c r="N2" s="4">
        <v>2016</v>
      </c>
      <c r="O2" s="4">
        <v>2017</v>
      </c>
      <c r="P2" s="4">
        <v>2018</v>
      </c>
      <c r="Q2" s="4">
        <v>2019</v>
      </c>
      <c r="R2" s="5">
        <v>2020</v>
      </c>
      <c r="AD2" s="4">
        <v>2010</v>
      </c>
      <c r="AE2" s="4">
        <v>2011</v>
      </c>
      <c r="AF2" s="4">
        <v>2012</v>
      </c>
      <c r="AG2" s="4">
        <v>2013</v>
      </c>
      <c r="AH2" s="4">
        <v>2014</v>
      </c>
      <c r="AI2" s="4">
        <v>2015</v>
      </c>
      <c r="AJ2" s="4">
        <v>2016</v>
      </c>
      <c r="AK2" s="4">
        <v>2017</v>
      </c>
      <c r="AL2" s="4">
        <v>2018</v>
      </c>
      <c r="AM2" s="4">
        <v>2019</v>
      </c>
      <c r="AN2" s="5"/>
    </row>
    <row r="4" spans="1:40" ht="14.25" customHeight="1" x14ac:dyDescent="0.3">
      <c r="A4" s="195" t="s">
        <v>434</v>
      </c>
      <c r="B4" s="137" t="s">
        <v>602</v>
      </c>
      <c r="C4" s="136"/>
      <c r="D4" s="136"/>
      <c r="E4" s="136"/>
      <c r="F4" s="136"/>
      <c r="G4" s="136"/>
      <c r="H4" s="177">
        <f t="shared" ref="H4:R4" si="0">H5+H21+H25</f>
        <v>1</v>
      </c>
      <c r="I4" s="177">
        <f t="shared" si="0"/>
        <v>1</v>
      </c>
      <c r="J4" s="177">
        <f t="shared" si="0"/>
        <v>1</v>
      </c>
      <c r="K4" s="177">
        <f t="shared" si="0"/>
        <v>1</v>
      </c>
      <c r="L4" s="177">
        <f t="shared" si="0"/>
        <v>2</v>
      </c>
      <c r="M4" s="177">
        <f t="shared" si="0"/>
        <v>2</v>
      </c>
      <c r="N4" s="177">
        <f t="shared" si="0"/>
        <v>2</v>
      </c>
      <c r="O4" s="177">
        <f t="shared" si="0"/>
        <v>2</v>
      </c>
      <c r="P4" s="177">
        <f t="shared" si="0"/>
        <v>2</v>
      </c>
      <c r="Q4" s="177">
        <f t="shared" si="0"/>
        <v>2</v>
      </c>
      <c r="R4" s="177">
        <f t="shared" si="0"/>
        <v>2</v>
      </c>
      <c r="T4" s="166"/>
      <c r="X4" s="137" t="s">
        <v>602</v>
      </c>
      <c r="Y4" s="136"/>
      <c r="Z4" s="136"/>
      <c r="AA4" s="136"/>
      <c r="AB4" s="136"/>
      <c r="AC4" s="136"/>
      <c r="AD4" s="140">
        <v>1</v>
      </c>
      <c r="AE4" s="140">
        <v>1</v>
      </c>
      <c r="AF4" s="140">
        <v>1</v>
      </c>
      <c r="AG4" s="140">
        <v>1</v>
      </c>
      <c r="AH4" s="140">
        <v>2</v>
      </c>
      <c r="AI4" s="140">
        <v>2</v>
      </c>
      <c r="AJ4" s="140">
        <v>2</v>
      </c>
      <c r="AK4" s="140">
        <v>2</v>
      </c>
      <c r="AL4" s="140">
        <v>2</v>
      </c>
      <c r="AM4" s="140">
        <v>2</v>
      </c>
      <c r="AN4" s="140">
        <v>2</v>
      </c>
    </row>
    <row r="5" spans="1:40" ht="14.25" customHeight="1" x14ac:dyDescent="0.3">
      <c r="B5" s="138" t="s">
        <v>603</v>
      </c>
      <c r="H5" s="183">
        <f>AD5</f>
        <v>1</v>
      </c>
      <c r="I5" s="183">
        <f t="shared" ref="I5:R5" si="1">AE5</f>
        <v>1</v>
      </c>
      <c r="J5" s="183">
        <f t="shared" si="1"/>
        <v>1</v>
      </c>
      <c r="K5" s="183">
        <f t="shared" si="1"/>
        <v>1</v>
      </c>
      <c r="L5" s="183">
        <f t="shared" si="1"/>
        <v>2</v>
      </c>
      <c r="M5" s="183">
        <f t="shared" si="1"/>
        <v>2</v>
      </c>
      <c r="N5" s="183">
        <f t="shared" si="1"/>
        <v>2</v>
      </c>
      <c r="O5" s="183">
        <f t="shared" si="1"/>
        <v>2</v>
      </c>
      <c r="P5" s="183">
        <f t="shared" si="1"/>
        <v>2</v>
      </c>
      <c r="Q5" s="183">
        <f t="shared" si="1"/>
        <v>2</v>
      </c>
      <c r="R5" s="183">
        <f t="shared" si="1"/>
        <v>2</v>
      </c>
      <c r="T5" s="166"/>
      <c r="X5" s="138" t="s">
        <v>603</v>
      </c>
      <c r="AC5" t="s">
        <v>334</v>
      </c>
      <c r="AD5" s="142">
        <f>AD4-AD20-AD23</f>
        <v>1</v>
      </c>
      <c r="AE5" s="142">
        <f t="shared" ref="AE5:AN5" si="2">AE4-AE20-AE23</f>
        <v>1</v>
      </c>
      <c r="AF5" s="142">
        <f t="shared" si="2"/>
        <v>1</v>
      </c>
      <c r="AG5" s="142">
        <f t="shared" si="2"/>
        <v>1</v>
      </c>
      <c r="AH5" s="142">
        <f t="shared" si="2"/>
        <v>2</v>
      </c>
      <c r="AI5" s="142">
        <f t="shared" si="2"/>
        <v>2</v>
      </c>
      <c r="AJ5" s="142">
        <f t="shared" si="2"/>
        <v>2</v>
      </c>
      <c r="AK5" s="142">
        <f t="shared" si="2"/>
        <v>2</v>
      </c>
      <c r="AL5" s="142">
        <f t="shared" si="2"/>
        <v>2</v>
      </c>
      <c r="AM5" s="142">
        <f t="shared" si="2"/>
        <v>2</v>
      </c>
      <c r="AN5" s="142">
        <f t="shared" si="2"/>
        <v>2</v>
      </c>
    </row>
    <row r="6" spans="1:40" ht="14.25" customHeight="1" x14ac:dyDescent="0.3">
      <c r="B6" s="23"/>
      <c r="C6" t="s">
        <v>604</v>
      </c>
      <c r="H6" s="171">
        <f>H$5*AD6</f>
        <v>1</v>
      </c>
      <c r="I6" s="171">
        <f t="shared" ref="I6:R7" si="3">I$5*AE6</f>
        <v>1</v>
      </c>
      <c r="J6" s="171">
        <f t="shared" si="3"/>
        <v>1</v>
      </c>
      <c r="K6" s="171">
        <f t="shared" si="3"/>
        <v>1</v>
      </c>
      <c r="L6" s="171">
        <f t="shared" si="3"/>
        <v>1</v>
      </c>
      <c r="M6" s="171">
        <f t="shared" si="3"/>
        <v>1</v>
      </c>
      <c r="N6" s="171">
        <f t="shared" si="3"/>
        <v>1</v>
      </c>
      <c r="O6" s="171">
        <f t="shared" si="3"/>
        <v>1</v>
      </c>
      <c r="P6" s="171">
        <f t="shared" si="3"/>
        <v>1</v>
      </c>
      <c r="Q6" s="171">
        <f t="shared" si="3"/>
        <v>1</v>
      </c>
      <c r="R6" s="171">
        <f t="shared" si="3"/>
        <v>1</v>
      </c>
      <c r="Y6" t="s">
        <v>604</v>
      </c>
      <c r="AC6" t="s">
        <v>334</v>
      </c>
      <c r="AD6" s="172">
        <v>1</v>
      </c>
      <c r="AE6" s="172">
        <v>1</v>
      </c>
      <c r="AF6" s="172">
        <v>1</v>
      </c>
      <c r="AG6" s="172">
        <v>1</v>
      </c>
      <c r="AH6" s="172">
        <v>0.5</v>
      </c>
      <c r="AI6" s="172">
        <v>0.5</v>
      </c>
      <c r="AJ6" s="172">
        <v>0.5</v>
      </c>
      <c r="AK6" s="172">
        <v>0.5</v>
      </c>
      <c r="AL6" s="172">
        <v>0.5</v>
      </c>
      <c r="AM6" s="172">
        <v>0.5</v>
      </c>
      <c r="AN6" s="172">
        <v>0.5</v>
      </c>
    </row>
    <row r="7" spans="1:40" ht="14.25" customHeight="1" x14ac:dyDescent="0.3">
      <c r="B7" s="23"/>
      <c r="C7" t="s">
        <v>605</v>
      </c>
      <c r="H7" s="171">
        <f>H$5*AD7</f>
        <v>0</v>
      </c>
      <c r="I7" s="171">
        <f t="shared" si="3"/>
        <v>0</v>
      </c>
      <c r="J7" s="171">
        <f t="shared" si="3"/>
        <v>0</v>
      </c>
      <c r="K7" s="171">
        <f t="shared" si="3"/>
        <v>0</v>
      </c>
      <c r="L7" s="171">
        <f t="shared" si="3"/>
        <v>1</v>
      </c>
      <c r="M7" s="171">
        <f t="shared" si="3"/>
        <v>1</v>
      </c>
      <c r="N7" s="171">
        <f t="shared" si="3"/>
        <v>1</v>
      </c>
      <c r="O7" s="171">
        <f t="shared" si="3"/>
        <v>1</v>
      </c>
      <c r="P7" s="171">
        <f t="shared" si="3"/>
        <v>1</v>
      </c>
      <c r="Q7" s="171">
        <f t="shared" si="3"/>
        <v>1</v>
      </c>
      <c r="R7" s="171">
        <f t="shared" si="3"/>
        <v>1</v>
      </c>
      <c r="Y7" t="s">
        <v>605</v>
      </c>
      <c r="AC7" t="s">
        <v>334</v>
      </c>
      <c r="AD7" s="172"/>
      <c r="AE7" s="172"/>
      <c r="AF7" s="172"/>
      <c r="AG7" s="172"/>
      <c r="AH7" s="172">
        <v>0.5</v>
      </c>
      <c r="AI7" s="172">
        <v>0.5</v>
      </c>
      <c r="AJ7" s="172">
        <v>0.5</v>
      </c>
      <c r="AK7" s="172">
        <v>0.5</v>
      </c>
      <c r="AL7" s="172">
        <v>0.5</v>
      </c>
      <c r="AM7" s="172">
        <v>0.5</v>
      </c>
      <c r="AN7" s="172">
        <v>0.5</v>
      </c>
    </row>
    <row r="8" spans="1:40" ht="14.25" customHeight="1" x14ac:dyDescent="0.3">
      <c r="B8" s="133"/>
      <c r="C8" t="s">
        <v>606</v>
      </c>
      <c r="H8" s="171"/>
      <c r="I8" s="171"/>
      <c r="J8" s="171"/>
      <c r="K8" s="171"/>
      <c r="L8" s="171"/>
      <c r="M8" s="171"/>
      <c r="N8" s="171"/>
      <c r="O8" s="171"/>
      <c r="P8" s="171"/>
      <c r="Q8" s="171"/>
      <c r="R8" s="171"/>
      <c r="Y8" t="s">
        <v>606</v>
      </c>
      <c r="AC8" t="s">
        <v>334</v>
      </c>
      <c r="AD8" s="172"/>
      <c r="AE8" s="172"/>
      <c r="AF8" s="172"/>
      <c r="AG8" s="172"/>
      <c r="AH8" s="172"/>
      <c r="AI8" s="172"/>
      <c r="AJ8" s="172"/>
      <c r="AK8" s="172"/>
      <c r="AL8" s="172"/>
      <c r="AM8" s="172"/>
      <c r="AN8" s="172"/>
    </row>
    <row r="9" spans="1:40" ht="14.25" customHeight="1" x14ac:dyDescent="0.3">
      <c r="B9" s="133"/>
      <c r="C9" t="s">
        <v>607</v>
      </c>
      <c r="Y9" t="s">
        <v>607</v>
      </c>
      <c r="AD9" s="147"/>
      <c r="AE9" s="147"/>
      <c r="AF9" s="147"/>
      <c r="AG9" s="147"/>
      <c r="AH9" s="147"/>
      <c r="AI9" s="147"/>
      <c r="AJ9" s="147"/>
      <c r="AK9" s="147"/>
      <c r="AL9" s="147"/>
      <c r="AM9" s="147"/>
      <c r="AN9" s="147"/>
    </row>
    <row r="10" spans="1:40" ht="14.25" hidden="1" customHeight="1" outlineLevel="1" x14ac:dyDescent="0.3">
      <c r="B10" s="143" t="s">
        <v>411</v>
      </c>
      <c r="X10" s="134" t="s">
        <v>395</v>
      </c>
      <c r="AC10" t="s">
        <v>334</v>
      </c>
      <c r="AD10" s="147"/>
      <c r="AE10" s="147"/>
      <c r="AF10" s="147"/>
      <c r="AG10" s="147"/>
      <c r="AH10" s="147"/>
      <c r="AI10" s="147"/>
      <c r="AJ10" s="147"/>
      <c r="AK10" s="147"/>
      <c r="AL10" s="147"/>
      <c r="AM10" s="147"/>
      <c r="AN10" s="147"/>
    </row>
    <row r="11" spans="1:40" ht="14.25" hidden="1" customHeight="1" outlineLevel="1" x14ac:dyDescent="0.3">
      <c r="B11" s="133"/>
      <c r="C11" s="144" t="s">
        <v>407</v>
      </c>
      <c r="X11" s="133" t="s">
        <v>10</v>
      </c>
      <c r="AC11" t="s">
        <v>334</v>
      </c>
      <c r="AD11" s="147"/>
      <c r="AE11" s="147"/>
      <c r="AF11" s="147"/>
      <c r="AG11" s="147"/>
      <c r="AH11" s="147"/>
      <c r="AI11" s="147"/>
      <c r="AJ11" s="147"/>
      <c r="AK11" s="147"/>
      <c r="AL11" s="147"/>
      <c r="AM11" s="147"/>
      <c r="AN11" s="147"/>
    </row>
    <row r="12" spans="1:40" ht="14.25" hidden="1" customHeight="1" outlineLevel="1" x14ac:dyDescent="0.3">
      <c r="B12" s="133"/>
      <c r="C12" s="144" t="s">
        <v>408</v>
      </c>
      <c r="X12" s="133" t="s">
        <v>12</v>
      </c>
      <c r="AC12" t="s">
        <v>334</v>
      </c>
      <c r="AD12" s="147"/>
      <c r="AE12" s="147"/>
      <c r="AF12" s="147"/>
      <c r="AG12" s="147"/>
      <c r="AH12" s="147"/>
      <c r="AI12" s="147"/>
      <c r="AJ12" s="147"/>
      <c r="AK12" s="147"/>
      <c r="AL12" s="147"/>
      <c r="AM12" s="147"/>
      <c r="AN12" s="147"/>
    </row>
    <row r="13" spans="1:40" ht="14.25" hidden="1" customHeight="1" outlineLevel="1" x14ac:dyDescent="0.3">
      <c r="B13" s="135"/>
      <c r="C13" s="144" t="s">
        <v>409</v>
      </c>
      <c r="X13" s="135" t="s">
        <v>21</v>
      </c>
      <c r="AC13" t="s">
        <v>334</v>
      </c>
      <c r="AD13" s="147"/>
      <c r="AE13" s="147"/>
      <c r="AF13" s="147"/>
      <c r="AG13" s="147"/>
      <c r="AH13" s="147"/>
      <c r="AI13" s="147"/>
      <c r="AJ13" s="147"/>
      <c r="AK13" s="147"/>
      <c r="AL13" s="147"/>
      <c r="AM13" s="147"/>
      <c r="AN13" s="147"/>
    </row>
    <row r="14" spans="1:40" ht="14.25" hidden="1" customHeight="1" outlineLevel="1" x14ac:dyDescent="0.3">
      <c r="B14" s="135"/>
      <c r="C14" s="144" t="s">
        <v>410</v>
      </c>
      <c r="X14" s="135"/>
      <c r="AD14" s="147"/>
      <c r="AE14" s="147"/>
      <c r="AF14" s="147"/>
      <c r="AG14" s="147"/>
      <c r="AH14" s="147"/>
      <c r="AI14" s="147"/>
      <c r="AJ14" s="147"/>
      <c r="AK14" s="147"/>
      <c r="AL14" s="147"/>
      <c r="AM14" s="147"/>
      <c r="AN14" s="147"/>
    </row>
    <row r="15" spans="1:40" ht="14.25" hidden="1" customHeight="1" outlineLevel="1" x14ac:dyDescent="0.3">
      <c r="B15" s="143" t="s">
        <v>411</v>
      </c>
      <c r="X15" s="134" t="s">
        <v>396</v>
      </c>
      <c r="AC15" t="s">
        <v>334</v>
      </c>
      <c r="AD15" s="147"/>
      <c r="AE15" s="147"/>
      <c r="AF15" s="147"/>
      <c r="AG15" s="147"/>
      <c r="AH15" s="147"/>
      <c r="AI15" s="147"/>
      <c r="AJ15" s="147"/>
      <c r="AK15" s="147"/>
      <c r="AL15" s="147"/>
      <c r="AM15" s="147"/>
      <c r="AN15" s="147"/>
    </row>
    <row r="16" spans="1:40" ht="14.25" hidden="1" customHeight="1" outlineLevel="1" x14ac:dyDescent="0.3">
      <c r="B16" s="133"/>
      <c r="C16" s="144" t="s">
        <v>407</v>
      </c>
      <c r="X16" s="133" t="s">
        <v>10</v>
      </c>
      <c r="AC16" t="s">
        <v>334</v>
      </c>
      <c r="AD16" s="147"/>
      <c r="AE16" s="147"/>
      <c r="AF16" s="147"/>
      <c r="AG16" s="147"/>
      <c r="AH16" s="147"/>
      <c r="AI16" s="147"/>
      <c r="AJ16" s="147"/>
      <c r="AK16" s="147"/>
      <c r="AL16" s="147"/>
      <c r="AM16" s="147"/>
      <c r="AN16" s="147"/>
    </row>
    <row r="17" spans="1:40" ht="14.25" hidden="1" customHeight="1" outlineLevel="1" x14ac:dyDescent="0.3">
      <c r="B17" s="133"/>
      <c r="C17" s="144" t="s">
        <v>408</v>
      </c>
      <c r="X17" s="133" t="s">
        <v>12</v>
      </c>
      <c r="AC17" t="s">
        <v>334</v>
      </c>
      <c r="AD17" s="147"/>
      <c r="AE17" s="147"/>
      <c r="AF17" s="147"/>
      <c r="AG17" s="147"/>
      <c r="AH17" s="147"/>
      <c r="AI17" s="147"/>
      <c r="AJ17" s="147"/>
      <c r="AK17" s="147"/>
      <c r="AL17" s="147"/>
      <c r="AM17" s="147"/>
      <c r="AN17" s="147"/>
    </row>
    <row r="18" spans="1:40" ht="14.25" hidden="1" customHeight="1" outlineLevel="1" x14ac:dyDescent="0.3">
      <c r="B18" s="133"/>
      <c r="C18" s="144" t="s">
        <v>409</v>
      </c>
      <c r="X18" s="133" t="s">
        <v>21</v>
      </c>
      <c r="AC18" t="s">
        <v>334</v>
      </c>
      <c r="AD18" s="147"/>
      <c r="AE18" s="147"/>
      <c r="AF18" s="147"/>
      <c r="AG18" s="147"/>
      <c r="AH18" s="147"/>
      <c r="AI18" s="147"/>
      <c r="AJ18" s="147"/>
      <c r="AK18" s="147"/>
      <c r="AL18" s="147"/>
      <c r="AM18" s="147"/>
      <c r="AN18" s="147"/>
    </row>
    <row r="19" spans="1:40" ht="14.25" hidden="1" customHeight="1" outlineLevel="1" x14ac:dyDescent="0.3">
      <c r="B19" s="133"/>
      <c r="C19" s="144" t="s">
        <v>410</v>
      </c>
      <c r="X19" s="133"/>
      <c r="AD19" s="147"/>
      <c r="AE19" s="147"/>
      <c r="AF19" s="147"/>
      <c r="AG19" s="147"/>
      <c r="AH19" s="147"/>
      <c r="AI19" s="147"/>
      <c r="AJ19" s="147"/>
      <c r="AK19" s="147"/>
      <c r="AL19" s="147"/>
      <c r="AM19" s="147"/>
      <c r="AN19" s="147"/>
    </row>
    <row r="20" spans="1:40" ht="14.25" customHeight="1" collapsed="1" x14ac:dyDescent="0.3">
      <c r="B20" s="138" t="s">
        <v>608</v>
      </c>
      <c r="T20" s="166"/>
      <c r="X20" s="138" t="s">
        <v>633</v>
      </c>
      <c r="AD20" s="147"/>
      <c r="AE20" s="147"/>
      <c r="AF20" s="147"/>
      <c r="AG20" s="147"/>
      <c r="AH20" s="147"/>
      <c r="AI20" s="147"/>
      <c r="AJ20" s="147"/>
      <c r="AK20" s="147"/>
      <c r="AL20" s="147"/>
      <c r="AM20" s="147"/>
      <c r="AN20" s="147"/>
    </row>
    <row r="21" spans="1:40" ht="14.25" customHeight="1" x14ac:dyDescent="0.3">
      <c r="B21" s="138"/>
      <c r="C21" t="s">
        <v>604</v>
      </c>
      <c r="H21" s="178"/>
      <c r="I21" s="178"/>
      <c r="J21" s="178"/>
      <c r="K21" s="178"/>
      <c r="L21" s="178"/>
      <c r="M21" s="178"/>
      <c r="N21" s="178"/>
      <c r="O21" s="178"/>
      <c r="P21" s="178"/>
      <c r="Q21" s="178"/>
      <c r="R21" s="178"/>
      <c r="X21" s="138"/>
      <c r="Y21" t="s">
        <v>604</v>
      </c>
      <c r="AC21" t="s">
        <v>334</v>
      </c>
      <c r="AD21" s="172">
        <v>0</v>
      </c>
      <c r="AE21" s="172">
        <v>0</v>
      </c>
      <c r="AF21" s="172">
        <v>0</v>
      </c>
      <c r="AG21" s="172">
        <v>0</v>
      </c>
      <c r="AH21" s="172">
        <v>0</v>
      </c>
      <c r="AI21" s="172">
        <v>0</v>
      </c>
      <c r="AJ21" s="172">
        <v>0</v>
      </c>
      <c r="AK21" s="172">
        <v>0</v>
      </c>
      <c r="AL21" s="172">
        <v>0</v>
      </c>
      <c r="AM21" s="172">
        <v>0</v>
      </c>
      <c r="AN21" s="172">
        <v>0</v>
      </c>
    </row>
    <row r="22" spans="1:40" ht="14.25" customHeight="1" x14ac:dyDescent="0.3">
      <c r="B22" s="138"/>
      <c r="C22" t="s">
        <v>607</v>
      </c>
      <c r="H22" s="141"/>
      <c r="I22" s="141"/>
      <c r="J22" s="141"/>
      <c r="K22" s="141"/>
      <c r="L22" s="141"/>
      <c r="M22" s="141"/>
      <c r="N22" s="141"/>
      <c r="O22" s="141"/>
      <c r="P22" s="141"/>
      <c r="Q22" s="141"/>
      <c r="R22" s="141"/>
      <c r="X22" s="138"/>
      <c r="Y22" t="s">
        <v>607</v>
      </c>
      <c r="AC22" t="s">
        <v>334</v>
      </c>
      <c r="AD22" s="141"/>
      <c r="AE22" s="141"/>
      <c r="AF22" s="141"/>
      <c r="AG22" s="141"/>
      <c r="AH22" s="141"/>
      <c r="AI22" s="141"/>
      <c r="AJ22" s="141"/>
      <c r="AK22" s="141"/>
      <c r="AL22" s="141"/>
      <c r="AM22" s="141"/>
      <c r="AN22" s="141"/>
    </row>
    <row r="23" spans="1:40" ht="14.25" customHeight="1" x14ac:dyDescent="0.3">
      <c r="B23" s="138" t="s">
        <v>609</v>
      </c>
      <c r="H23" s="141"/>
      <c r="I23" s="141"/>
      <c r="J23" s="141"/>
      <c r="K23" s="141"/>
      <c r="L23" s="141"/>
      <c r="M23" s="141"/>
      <c r="N23" s="141"/>
      <c r="O23" s="141"/>
      <c r="P23" s="141"/>
      <c r="Q23" s="141"/>
      <c r="R23" s="141"/>
      <c r="T23" s="166"/>
      <c r="X23" s="138" t="s">
        <v>634</v>
      </c>
      <c r="AD23" s="141"/>
      <c r="AE23" s="141"/>
      <c r="AF23" s="141"/>
      <c r="AG23" s="141"/>
      <c r="AH23" s="141"/>
      <c r="AI23" s="141"/>
      <c r="AJ23" s="141"/>
      <c r="AK23" s="141"/>
      <c r="AL23" s="141"/>
      <c r="AM23" s="141"/>
      <c r="AN23" s="141"/>
    </row>
    <row r="24" spans="1:40" ht="14.25" customHeight="1" x14ac:dyDescent="0.3">
      <c r="B24" s="138"/>
      <c r="C24" t="s">
        <v>604</v>
      </c>
      <c r="X24" s="138"/>
      <c r="Y24" t="s">
        <v>604</v>
      </c>
      <c r="AC24" t="s">
        <v>334</v>
      </c>
      <c r="AD24" s="141"/>
      <c r="AE24" s="141"/>
      <c r="AF24" s="141"/>
      <c r="AG24" s="141"/>
      <c r="AH24" s="141"/>
      <c r="AI24" s="141"/>
      <c r="AJ24" s="141"/>
      <c r="AK24" s="141"/>
      <c r="AL24" s="141"/>
      <c r="AM24" s="141"/>
      <c r="AN24" s="141"/>
    </row>
    <row r="25" spans="1:40" ht="14.25" customHeight="1" x14ac:dyDescent="0.3">
      <c r="B25" s="138"/>
      <c r="C25" t="s">
        <v>605</v>
      </c>
      <c r="H25" s="178"/>
      <c r="I25" s="178"/>
      <c r="J25" s="178"/>
      <c r="K25" s="178"/>
      <c r="L25" s="178"/>
      <c r="M25" s="178"/>
      <c r="N25" s="178"/>
      <c r="O25" s="178"/>
      <c r="P25" s="178"/>
      <c r="Q25" s="178"/>
      <c r="R25" s="178"/>
      <c r="X25" s="138"/>
      <c r="Y25" t="s">
        <v>605</v>
      </c>
      <c r="AC25" t="s">
        <v>334</v>
      </c>
      <c r="AD25" s="172">
        <v>0</v>
      </c>
      <c r="AE25" s="172">
        <v>0</v>
      </c>
      <c r="AF25" s="172">
        <v>0</v>
      </c>
      <c r="AG25" s="172">
        <v>0</v>
      </c>
      <c r="AH25" s="172">
        <v>0</v>
      </c>
      <c r="AI25" s="172">
        <v>0</v>
      </c>
      <c r="AJ25" s="172">
        <v>0</v>
      </c>
      <c r="AK25" s="172">
        <v>0</v>
      </c>
      <c r="AL25" s="172">
        <v>0</v>
      </c>
      <c r="AM25" s="172">
        <v>0</v>
      </c>
      <c r="AN25" s="172">
        <v>0</v>
      </c>
    </row>
    <row r="26" spans="1:40" ht="14.25" customHeight="1" x14ac:dyDescent="0.3">
      <c r="B26" s="138"/>
      <c r="C26" t="s">
        <v>606</v>
      </c>
      <c r="H26" s="141"/>
      <c r="I26" s="141"/>
      <c r="J26" s="141"/>
      <c r="K26" s="141"/>
      <c r="L26" s="141"/>
      <c r="M26" s="141"/>
      <c r="N26" s="141"/>
      <c r="O26" s="141"/>
      <c r="P26" s="141"/>
      <c r="Q26" s="141"/>
      <c r="R26" s="141"/>
      <c r="X26" s="138"/>
      <c r="Y26" t="s">
        <v>606</v>
      </c>
      <c r="AC26" t="s">
        <v>334</v>
      </c>
      <c r="AD26" s="141"/>
      <c r="AE26" s="141"/>
      <c r="AF26" s="141"/>
      <c r="AG26" s="141"/>
      <c r="AH26" s="141"/>
      <c r="AI26" s="141"/>
      <c r="AJ26" s="141"/>
      <c r="AK26" s="141"/>
      <c r="AL26" s="141"/>
      <c r="AM26" s="141"/>
      <c r="AN26" s="141"/>
    </row>
    <row r="27" spans="1:40" ht="14.25" customHeight="1" x14ac:dyDescent="0.3">
      <c r="B27" s="138"/>
      <c r="C27" t="s">
        <v>610</v>
      </c>
      <c r="H27" s="141"/>
      <c r="I27" s="141"/>
      <c r="J27" s="141"/>
      <c r="K27" s="141"/>
      <c r="L27" s="141"/>
      <c r="M27" s="141"/>
      <c r="N27" s="141"/>
      <c r="O27" s="141"/>
      <c r="P27" s="141"/>
      <c r="Q27" s="141"/>
      <c r="R27" s="141"/>
      <c r="X27" s="138"/>
      <c r="Y27" t="s">
        <v>610</v>
      </c>
      <c r="AC27" t="s">
        <v>334</v>
      </c>
      <c r="AD27" s="141"/>
      <c r="AE27" s="141"/>
      <c r="AF27" s="141"/>
      <c r="AG27" s="141"/>
      <c r="AH27" s="141"/>
      <c r="AI27" s="141"/>
      <c r="AJ27" s="141"/>
      <c r="AK27" s="141"/>
      <c r="AL27" s="141"/>
      <c r="AM27" s="141"/>
      <c r="AN27" s="141"/>
    </row>
    <row r="28" spans="1:40" ht="14.25" customHeight="1" x14ac:dyDescent="0.3">
      <c r="B28" s="138"/>
      <c r="C28" t="s">
        <v>607</v>
      </c>
      <c r="H28" s="141"/>
      <c r="I28" s="141"/>
      <c r="J28" s="141"/>
      <c r="K28" s="141"/>
      <c r="L28" s="141"/>
      <c r="M28" s="141"/>
      <c r="N28" s="141"/>
      <c r="O28" s="141"/>
      <c r="P28" s="141"/>
      <c r="Q28" s="141"/>
      <c r="R28" s="141"/>
      <c r="X28" s="138"/>
      <c r="Y28" t="s">
        <v>607</v>
      </c>
      <c r="AC28" t="s">
        <v>334</v>
      </c>
      <c r="AD28" s="141"/>
      <c r="AE28" s="141"/>
      <c r="AF28" s="141"/>
      <c r="AG28" s="141"/>
      <c r="AH28" s="141"/>
      <c r="AI28" s="141"/>
      <c r="AJ28" s="141"/>
      <c r="AK28" s="141"/>
      <c r="AL28" s="141"/>
      <c r="AM28" s="141"/>
      <c r="AN28" s="141"/>
    </row>
    <row r="30" spans="1:40" ht="14.25" customHeight="1" x14ac:dyDescent="0.3">
      <c r="A30" s="195" t="s">
        <v>435</v>
      </c>
      <c r="B30" s="137" t="s">
        <v>611</v>
      </c>
      <c r="C30" s="136"/>
      <c r="D30" s="136"/>
      <c r="E30" s="136"/>
      <c r="F30" s="136"/>
      <c r="G30" s="136"/>
      <c r="H30" s="140"/>
      <c r="I30" s="140"/>
      <c r="J30" s="140"/>
      <c r="K30" s="140"/>
      <c r="L30" s="140"/>
      <c r="M30" s="140"/>
      <c r="N30" s="140"/>
      <c r="O30" s="140"/>
      <c r="P30" s="140"/>
      <c r="Q30" s="140"/>
      <c r="R30" s="140"/>
    </row>
    <row r="31" spans="1:40" ht="14.25" customHeight="1" x14ac:dyDescent="0.3">
      <c r="B31" s="138" t="s">
        <v>603</v>
      </c>
      <c r="H31" s="142"/>
      <c r="I31" s="142"/>
      <c r="J31" s="142"/>
      <c r="K31" s="142"/>
      <c r="L31" s="142"/>
      <c r="M31" s="142"/>
      <c r="N31" s="142"/>
      <c r="O31" s="142"/>
      <c r="P31" s="142"/>
      <c r="Q31" s="142"/>
      <c r="R31" s="142"/>
    </row>
    <row r="32" spans="1:40" ht="14.25" customHeight="1" x14ac:dyDescent="0.3">
      <c r="B32" s="23"/>
      <c r="C32" t="s">
        <v>604</v>
      </c>
      <c r="G32" t="s">
        <v>612</v>
      </c>
      <c r="H32" s="181">
        <f t="shared" ref="H32:N32" si="4">I32*0.99</f>
        <v>16609.404499702559</v>
      </c>
      <c r="I32" s="181">
        <f t="shared" si="4"/>
        <v>16777.176262325818</v>
      </c>
      <c r="J32" s="181">
        <f t="shared" si="4"/>
        <v>16946.642689217999</v>
      </c>
      <c r="K32" s="181">
        <f>L32*0.99</f>
        <v>17117.8208982</v>
      </c>
      <c r="L32" s="181">
        <f t="shared" si="4"/>
        <v>17290.728179999998</v>
      </c>
      <c r="M32" s="181">
        <f t="shared" si="4"/>
        <v>17465.381999999998</v>
      </c>
      <c r="N32" s="181">
        <f t="shared" si="4"/>
        <v>17641.8</v>
      </c>
      <c r="O32" s="181">
        <f>P32*0.99</f>
        <v>17820</v>
      </c>
      <c r="P32" s="181">
        <f>15000*1.2</f>
        <v>18000</v>
      </c>
      <c r="Q32" s="181">
        <f>15000*1.2</f>
        <v>18000</v>
      </c>
      <c r="R32" s="181">
        <f>15000*1.2</f>
        <v>18000</v>
      </c>
    </row>
    <row r="33" spans="2:18" ht="14.25" customHeight="1" x14ac:dyDescent="0.3">
      <c r="B33" s="23"/>
      <c r="C33" t="s">
        <v>605</v>
      </c>
      <c r="G33" t="s">
        <v>612</v>
      </c>
      <c r="H33" s="181"/>
      <c r="I33" s="181"/>
      <c r="J33" s="181"/>
      <c r="K33" s="181"/>
      <c r="L33" s="181">
        <f t="shared" ref="L33:R33" si="5">15*220*1.3</f>
        <v>4290</v>
      </c>
      <c r="M33" s="181">
        <f t="shared" si="5"/>
        <v>4290</v>
      </c>
      <c r="N33" s="181">
        <f t="shared" si="5"/>
        <v>4290</v>
      </c>
      <c r="O33" s="181">
        <f t="shared" si="5"/>
        <v>4290</v>
      </c>
      <c r="P33" s="181">
        <f t="shared" si="5"/>
        <v>4290</v>
      </c>
      <c r="Q33" s="181">
        <f t="shared" si="5"/>
        <v>4290</v>
      </c>
      <c r="R33" s="181">
        <f t="shared" si="5"/>
        <v>4290</v>
      </c>
    </row>
    <row r="34" spans="2:18" ht="14.25" customHeight="1" x14ac:dyDescent="0.3">
      <c r="B34" s="133"/>
      <c r="C34" t="s">
        <v>606</v>
      </c>
      <c r="G34" t="s">
        <v>612</v>
      </c>
      <c r="H34" s="182"/>
      <c r="I34" s="182"/>
      <c r="J34" s="182"/>
      <c r="K34" s="182"/>
      <c r="L34" s="182"/>
      <c r="M34" s="182"/>
      <c r="N34" s="182"/>
      <c r="O34" s="182"/>
      <c r="P34" s="182"/>
      <c r="Q34" s="182"/>
      <c r="R34" s="182"/>
    </row>
    <row r="35" spans="2:18" ht="14.25" customHeight="1" x14ac:dyDescent="0.3">
      <c r="B35" s="133"/>
      <c r="C35" t="s">
        <v>607</v>
      </c>
      <c r="G35" t="s">
        <v>612</v>
      </c>
      <c r="H35" s="182"/>
      <c r="I35" s="182"/>
      <c r="J35" s="182"/>
      <c r="K35" s="182"/>
      <c r="L35" s="182"/>
      <c r="M35" s="182"/>
      <c r="N35" s="182"/>
      <c r="O35" s="182"/>
      <c r="P35" s="182"/>
      <c r="Q35" s="182"/>
      <c r="R35" s="182"/>
    </row>
    <row r="36" spans="2:18" ht="14.25" hidden="1" customHeight="1" outlineLevel="1" x14ac:dyDescent="0.3">
      <c r="B36" s="143" t="s">
        <v>411</v>
      </c>
      <c r="G36" t="s">
        <v>402</v>
      </c>
      <c r="H36" s="182"/>
      <c r="I36" s="182"/>
      <c r="J36" s="182"/>
      <c r="K36" s="182"/>
      <c r="L36" s="182"/>
      <c r="M36" s="182"/>
      <c r="N36" s="182"/>
      <c r="O36" s="182"/>
      <c r="P36" s="182"/>
      <c r="Q36" s="182"/>
      <c r="R36" s="182"/>
    </row>
    <row r="37" spans="2:18" ht="14.25" hidden="1" customHeight="1" outlineLevel="1" x14ac:dyDescent="0.3">
      <c r="B37" s="133"/>
      <c r="C37" s="144" t="s">
        <v>407</v>
      </c>
      <c r="G37" t="s">
        <v>402</v>
      </c>
      <c r="H37" s="182"/>
      <c r="I37" s="182"/>
      <c r="J37" s="182"/>
      <c r="K37" s="182"/>
      <c r="L37" s="182"/>
      <c r="M37" s="182"/>
      <c r="N37" s="182"/>
      <c r="O37" s="182"/>
      <c r="P37" s="182"/>
      <c r="Q37" s="182"/>
      <c r="R37" s="182"/>
    </row>
    <row r="38" spans="2:18" ht="14.25" hidden="1" customHeight="1" outlineLevel="1" x14ac:dyDescent="0.3">
      <c r="B38" s="133"/>
      <c r="C38" s="144" t="s">
        <v>408</v>
      </c>
      <c r="G38" t="s">
        <v>402</v>
      </c>
      <c r="H38" s="182"/>
      <c r="I38" s="182"/>
      <c r="J38" s="182"/>
      <c r="K38" s="182"/>
      <c r="L38" s="182"/>
      <c r="M38" s="182"/>
      <c r="N38" s="182"/>
      <c r="O38" s="182"/>
      <c r="P38" s="182"/>
      <c r="Q38" s="182"/>
      <c r="R38" s="182"/>
    </row>
    <row r="39" spans="2:18" ht="14.25" hidden="1" customHeight="1" outlineLevel="1" x14ac:dyDescent="0.3">
      <c r="B39" s="135"/>
      <c r="C39" s="144" t="s">
        <v>409</v>
      </c>
      <c r="G39" t="s">
        <v>402</v>
      </c>
      <c r="H39" s="182"/>
      <c r="I39" s="182"/>
      <c r="J39" s="182"/>
      <c r="K39" s="182"/>
      <c r="L39" s="182"/>
      <c r="M39" s="182"/>
      <c r="N39" s="182"/>
      <c r="O39" s="182"/>
      <c r="P39" s="182"/>
      <c r="Q39" s="182"/>
      <c r="R39" s="182"/>
    </row>
    <row r="40" spans="2:18" ht="14.25" hidden="1" customHeight="1" outlineLevel="1" x14ac:dyDescent="0.3">
      <c r="B40" s="135"/>
      <c r="C40" s="144" t="s">
        <v>410</v>
      </c>
      <c r="G40" t="s">
        <v>402</v>
      </c>
      <c r="H40" s="182"/>
      <c r="I40" s="182"/>
      <c r="J40" s="182"/>
      <c r="K40" s="182"/>
      <c r="L40" s="182"/>
      <c r="M40" s="182"/>
      <c r="N40" s="182"/>
      <c r="O40" s="182"/>
      <c r="P40" s="182"/>
      <c r="Q40" s="182"/>
      <c r="R40" s="182"/>
    </row>
    <row r="41" spans="2:18" ht="14.25" hidden="1" customHeight="1" outlineLevel="1" x14ac:dyDescent="0.3">
      <c r="B41" s="143" t="s">
        <v>411</v>
      </c>
      <c r="G41" t="s">
        <v>402</v>
      </c>
      <c r="H41" s="182"/>
      <c r="I41" s="182"/>
      <c r="J41" s="182"/>
      <c r="K41" s="182"/>
      <c r="L41" s="182"/>
      <c r="M41" s="182"/>
      <c r="N41" s="182"/>
      <c r="O41" s="182"/>
      <c r="P41" s="182"/>
      <c r="Q41" s="182"/>
      <c r="R41" s="182"/>
    </row>
    <row r="42" spans="2:18" ht="14.25" hidden="1" customHeight="1" outlineLevel="1" x14ac:dyDescent="0.3">
      <c r="B42" s="133"/>
      <c r="C42" s="144" t="s">
        <v>407</v>
      </c>
      <c r="G42" t="s">
        <v>402</v>
      </c>
      <c r="H42" s="182"/>
      <c r="I42" s="182"/>
      <c r="J42" s="182"/>
      <c r="K42" s="182"/>
      <c r="L42" s="182"/>
      <c r="M42" s="182"/>
      <c r="N42" s="182"/>
      <c r="O42" s="182"/>
      <c r="P42" s="182"/>
      <c r="Q42" s="182"/>
      <c r="R42" s="182"/>
    </row>
    <row r="43" spans="2:18" ht="14.25" hidden="1" customHeight="1" outlineLevel="1" x14ac:dyDescent="0.3">
      <c r="B43" s="133"/>
      <c r="C43" s="144" t="s">
        <v>408</v>
      </c>
      <c r="G43" t="s">
        <v>402</v>
      </c>
      <c r="H43" s="182"/>
      <c r="I43" s="182"/>
      <c r="J43" s="182"/>
      <c r="K43" s="182"/>
      <c r="L43" s="182"/>
      <c r="M43" s="182"/>
      <c r="N43" s="182"/>
      <c r="O43" s="182"/>
      <c r="P43" s="182"/>
      <c r="Q43" s="182"/>
      <c r="R43" s="182"/>
    </row>
    <row r="44" spans="2:18" ht="14.25" hidden="1" customHeight="1" outlineLevel="1" x14ac:dyDescent="0.3">
      <c r="B44" s="133"/>
      <c r="C44" s="144" t="s">
        <v>409</v>
      </c>
      <c r="G44" t="s">
        <v>402</v>
      </c>
      <c r="H44" s="182"/>
      <c r="I44" s="182"/>
      <c r="J44" s="182"/>
      <c r="K44" s="182"/>
      <c r="L44" s="182"/>
      <c r="M44" s="182"/>
      <c r="N44" s="182"/>
      <c r="O44" s="182"/>
      <c r="P44" s="182"/>
      <c r="Q44" s="182"/>
      <c r="R44" s="182"/>
    </row>
    <row r="45" spans="2:18" ht="14.25" hidden="1" customHeight="1" outlineLevel="1" x14ac:dyDescent="0.3">
      <c r="B45" s="133"/>
      <c r="C45" s="144" t="s">
        <v>410</v>
      </c>
      <c r="G45" t="s">
        <v>402</v>
      </c>
      <c r="H45" s="182"/>
      <c r="I45" s="182"/>
      <c r="J45" s="182"/>
      <c r="K45" s="182"/>
      <c r="L45" s="182"/>
      <c r="M45" s="182"/>
      <c r="N45" s="182"/>
      <c r="O45" s="182"/>
      <c r="P45" s="182"/>
      <c r="Q45" s="182"/>
      <c r="R45" s="182"/>
    </row>
    <row r="46" spans="2:18" ht="14.25" customHeight="1" collapsed="1" x14ac:dyDescent="0.3">
      <c r="B46" s="138" t="s">
        <v>608</v>
      </c>
      <c r="H46" s="171"/>
      <c r="I46" s="171"/>
      <c r="J46" s="171"/>
      <c r="K46" s="171"/>
      <c r="L46" s="171"/>
      <c r="M46" s="171"/>
      <c r="N46" s="171"/>
      <c r="O46" s="171"/>
      <c r="P46" s="171"/>
      <c r="Q46" s="171"/>
      <c r="R46" s="171"/>
    </row>
    <row r="47" spans="2:18" ht="14.25" customHeight="1" x14ac:dyDescent="0.3">
      <c r="B47" s="138"/>
      <c r="C47" t="s">
        <v>604</v>
      </c>
      <c r="G47" t="s">
        <v>612</v>
      </c>
      <c r="H47" s="181"/>
      <c r="I47" s="181"/>
      <c r="J47" s="181"/>
      <c r="K47" s="181"/>
      <c r="L47" s="181"/>
      <c r="M47" s="181"/>
      <c r="N47" s="181"/>
      <c r="O47" s="181"/>
      <c r="P47" s="181"/>
      <c r="Q47" s="181"/>
      <c r="R47" s="181"/>
    </row>
    <row r="48" spans="2:18" ht="14.25" customHeight="1" x14ac:dyDescent="0.3">
      <c r="B48" s="138"/>
      <c r="C48" t="s">
        <v>607</v>
      </c>
      <c r="G48" t="s">
        <v>612</v>
      </c>
      <c r="H48" s="171"/>
      <c r="I48" s="171"/>
      <c r="J48" s="171"/>
      <c r="K48" s="171"/>
      <c r="L48" s="171"/>
      <c r="M48" s="171"/>
      <c r="N48" s="171"/>
      <c r="O48" s="171"/>
      <c r="P48" s="171"/>
      <c r="Q48" s="171"/>
      <c r="R48" s="171"/>
    </row>
    <row r="49" spans="1:20" ht="14.25" customHeight="1" x14ac:dyDescent="0.3">
      <c r="B49" s="138" t="s">
        <v>609</v>
      </c>
      <c r="H49" s="171"/>
      <c r="I49" s="171"/>
      <c r="J49" s="171"/>
      <c r="K49" s="171"/>
      <c r="L49" s="171"/>
      <c r="M49" s="171"/>
      <c r="N49" s="171"/>
      <c r="O49" s="171"/>
      <c r="P49" s="171"/>
      <c r="Q49" s="171"/>
      <c r="R49" s="171"/>
    </row>
    <row r="50" spans="1:20" ht="14.25" customHeight="1" x14ac:dyDescent="0.3">
      <c r="B50" s="138"/>
      <c r="C50" t="s">
        <v>604</v>
      </c>
      <c r="G50" t="s">
        <v>612</v>
      </c>
      <c r="H50" s="171"/>
      <c r="I50" s="171"/>
      <c r="J50" s="171"/>
      <c r="K50" s="171"/>
      <c r="L50" s="171"/>
      <c r="M50" s="171"/>
      <c r="N50" s="171"/>
      <c r="O50" s="171"/>
      <c r="P50" s="171"/>
      <c r="Q50" s="171"/>
      <c r="R50" s="171"/>
    </row>
    <row r="51" spans="1:20" ht="14.25" customHeight="1" x14ac:dyDescent="0.3">
      <c r="B51" s="138"/>
      <c r="C51" t="s">
        <v>605</v>
      </c>
      <c r="G51" t="s">
        <v>612</v>
      </c>
      <c r="H51" s="181"/>
      <c r="I51" s="181"/>
      <c r="J51" s="181"/>
      <c r="K51" s="181"/>
      <c r="L51" s="181"/>
      <c r="M51" s="181"/>
      <c r="N51" s="181"/>
      <c r="O51" s="181"/>
      <c r="P51" s="181"/>
      <c r="Q51" s="181"/>
      <c r="R51" s="181"/>
    </row>
    <row r="52" spans="1:20" ht="14.25" customHeight="1" x14ac:dyDescent="0.3">
      <c r="B52" s="138"/>
      <c r="C52" t="s">
        <v>606</v>
      </c>
      <c r="G52" t="s">
        <v>612</v>
      </c>
      <c r="H52" s="171"/>
      <c r="I52" s="171"/>
      <c r="J52" s="171"/>
      <c r="K52" s="171"/>
      <c r="L52" s="171"/>
      <c r="M52" s="171"/>
      <c r="N52" s="171"/>
      <c r="O52" s="171"/>
      <c r="P52" s="171"/>
      <c r="Q52" s="171"/>
      <c r="R52" s="171"/>
    </row>
    <row r="53" spans="1:20" ht="14.25" customHeight="1" x14ac:dyDescent="0.3">
      <c r="B53" s="138"/>
      <c r="C53" t="s">
        <v>610</v>
      </c>
      <c r="G53" t="s">
        <v>612</v>
      </c>
      <c r="H53" s="171"/>
      <c r="I53" s="171"/>
      <c r="J53" s="171"/>
      <c r="K53" s="171"/>
      <c r="L53" s="171"/>
      <c r="M53" s="171"/>
      <c r="N53" s="171"/>
      <c r="O53" s="171"/>
      <c r="P53" s="171"/>
      <c r="Q53" s="171"/>
      <c r="R53" s="171"/>
    </row>
    <row r="54" spans="1:20" ht="14.25" customHeight="1" x14ac:dyDescent="0.3">
      <c r="B54" s="138"/>
      <c r="C54" t="s">
        <v>607</v>
      </c>
      <c r="H54" s="171"/>
      <c r="I54" s="171"/>
      <c r="J54" s="171"/>
      <c r="K54" s="171"/>
      <c r="L54" s="171"/>
      <c r="M54" s="171"/>
      <c r="N54" s="171"/>
      <c r="O54" s="171"/>
      <c r="P54" s="171"/>
      <c r="Q54" s="171"/>
      <c r="R54" s="171"/>
    </row>
    <row r="57" spans="1:20" ht="14.25" customHeight="1" x14ac:dyDescent="0.3">
      <c r="A57" s="195">
        <v>3</v>
      </c>
      <c r="B57" s="137" t="s">
        <v>650</v>
      </c>
      <c r="C57" s="136"/>
      <c r="D57" s="136"/>
      <c r="E57" s="136"/>
      <c r="F57" s="136"/>
      <c r="G57" s="136"/>
      <c r="H57" s="140"/>
      <c r="I57" s="140"/>
      <c r="J57" s="140"/>
      <c r="K57" s="140"/>
      <c r="L57" s="140"/>
      <c r="M57" s="140"/>
      <c r="N57" s="140"/>
      <c r="O57" s="140"/>
      <c r="P57" s="140"/>
      <c r="Q57" s="140"/>
      <c r="R57" s="140"/>
    </row>
    <row r="58" spans="1:20" ht="14.25" customHeight="1" x14ac:dyDescent="0.3">
      <c r="B58" s="138" t="s">
        <v>603</v>
      </c>
      <c r="H58" s="142"/>
      <c r="I58" s="142"/>
      <c r="J58" s="142"/>
      <c r="K58" s="142"/>
      <c r="L58" s="142"/>
      <c r="M58" s="142"/>
      <c r="N58" s="142"/>
      <c r="O58" s="142"/>
      <c r="P58" s="142"/>
      <c r="Q58" s="142"/>
      <c r="R58" s="142"/>
    </row>
    <row r="59" spans="1:20" ht="14.25" customHeight="1" x14ac:dyDescent="0.3">
      <c r="B59" s="23"/>
      <c r="C59" t="s">
        <v>604</v>
      </c>
      <c r="G59" t="s">
        <v>613</v>
      </c>
      <c r="H59" s="152">
        <f>H32*H5</f>
        <v>16609.404499702559</v>
      </c>
      <c r="I59" s="152">
        <f>I32*I5</f>
        <v>16777.176262325818</v>
      </c>
      <c r="J59" s="152">
        <f>J32*J5</f>
        <v>16946.642689217999</v>
      </c>
      <c r="K59" s="152">
        <f>K32*K6</f>
        <v>17117.8208982</v>
      </c>
      <c r="L59" s="152">
        <f t="shared" ref="L59:R59" si="6">L32*L6</f>
        <v>17290.728179999998</v>
      </c>
      <c r="M59" s="152">
        <f t="shared" si="6"/>
        <v>17465.381999999998</v>
      </c>
      <c r="N59" s="152">
        <f t="shared" si="6"/>
        <v>17641.8</v>
      </c>
      <c r="O59" s="152">
        <f t="shared" si="6"/>
        <v>17820</v>
      </c>
      <c r="P59" s="152">
        <f t="shared" si="6"/>
        <v>18000</v>
      </c>
      <c r="Q59" s="152">
        <f t="shared" si="6"/>
        <v>18000</v>
      </c>
      <c r="R59" s="152">
        <f t="shared" si="6"/>
        <v>18000</v>
      </c>
      <c r="T59" t="s">
        <v>627</v>
      </c>
    </row>
    <row r="60" spans="1:20" ht="14.25" customHeight="1" x14ac:dyDescent="0.3">
      <c r="B60" s="23"/>
      <c r="C60" t="s">
        <v>605</v>
      </c>
      <c r="G60" t="s">
        <v>613</v>
      </c>
      <c r="H60" s="152">
        <f t="shared" ref="H60:R62" si="7">H33*H6</f>
        <v>0</v>
      </c>
      <c r="I60" s="152">
        <f t="shared" si="7"/>
        <v>0</v>
      </c>
      <c r="J60" s="152">
        <f t="shared" si="7"/>
        <v>0</v>
      </c>
      <c r="K60" s="152">
        <f t="shared" si="7"/>
        <v>0</v>
      </c>
      <c r="L60" s="152">
        <f t="shared" si="7"/>
        <v>4290</v>
      </c>
      <c r="M60" s="152">
        <f t="shared" si="7"/>
        <v>4290</v>
      </c>
      <c r="N60" s="152">
        <f t="shared" si="7"/>
        <v>4290</v>
      </c>
      <c r="O60" s="152">
        <f t="shared" si="7"/>
        <v>4290</v>
      </c>
      <c r="P60" s="152">
        <f t="shared" si="7"/>
        <v>4290</v>
      </c>
      <c r="Q60" s="152">
        <f t="shared" si="7"/>
        <v>4290</v>
      </c>
      <c r="R60" s="152">
        <f t="shared" si="7"/>
        <v>4290</v>
      </c>
      <c r="T60" t="s">
        <v>627</v>
      </c>
    </row>
    <row r="61" spans="1:20" ht="14.25" customHeight="1" x14ac:dyDescent="0.3">
      <c r="B61" s="133"/>
      <c r="C61" t="s">
        <v>606</v>
      </c>
      <c r="G61" t="s">
        <v>613</v>
      </c>
      <c r="H61" s="152">
        <f t="shared" si="7"/>
        <v>0</v>
      </c>
      <c r="I61" s="152">
        <f t="shared" si="7"/>
        <v>0</v>
      </c>
      <c r="J61" s="152">
        <f t="shared" si="7"/>
        <v>0</v>
      </c>
      <c r="K61" s="152">
        <f t="shared" si="7"/>
        <v>0</v>
      </c>
      <c r="L61" s="152">
        <f t="shared" si="7"/>
        <v>0</v>
      </c>
      <c r="M61" s="152">
        <f t="shared" si="7"/>
        <v>0</v>
      </c>
      <c r="N61" s="152">
        <f t="shared" si="7"/>
        <v>0</v>
      </c>
      <c r="O61" s="152">
        <f t="shared" si="7"/>
        <v>0</v>
      </c>
      <c r="P61" s="152">
        <f t="shared" si="7"/>
        <v>0</v>
      </c>
      <c r="Q61" s="152">
        <f t="shared" si="7"/>
        <v>0</v>
      </c>
      <c r="R61" s="152">
        <f t="shared" si="7"/>
        <v>0</v>
      </c>
      <c r="T61" t="s">
        <v>627</v>
      </c>
    </row>
    <row r="62" spans="1:20" ht="14.25" customHeight="1" x14ac:dyDescent="0.3">
      <c r="B62" s="133"/>
      <c r="C62" t="s">
        <v>607</v>
      </c>
      <c r="G62" t="s">
        <v>613</v>
      </c>
      <c r="H62" s="152">
        <f t="shared" si="7"/>
        <v>0</v>
      </c>
      <c r="I62" s="152">
        <f t="shared" si="7"/>
        <v>0</v>
      </c>
      <c r="J62" s="152">
        <f t="shared" si="7"/>
        <v>0</v>
      </c>
      <c r="K62" s="152">
        <f t="shared" si="7"/>
        <v>0</v>
      </c>
      <c r="L62" s="152">
        <f t="shared" si="7"/>
        <v>0</v>
      </c>
      <c r="M62" s="152">
        <f t="shared" si="7"/>
        <v>0</v>
      </c>
      <c r="N62" s="152">
        <f t="shared" si="7"/>
        <v>0</v>
      </c>
      <c r="O62" s="152">
        <f t="shared" si="7"/>
        <v>0</v>
      </c>
      <c r="P62" s="152">
        <f t="shared" si="7"/>
        <v>0</v>
      </c>
      <c r="Q62" s="152">
        <f t="shared" si="7"/>
        <v>0</v>
      </c>
      <c r="R62" s="152">
        <f t="shared" si="7"/>
        <v>0</v>
      </c>
      <c r="T62" t="s">
        <v>627</v>
      </c>
    </row>
    <row r="63" spans="1:20" ht="14.25" hidden="1" customHeight="1" outlineLevel="1" x14ac:dyDescent="0.3">
      <c r="B63" s="143" t="s">
        <v>411</v>
      </c>
      <c r="G63" t="s">
        <v>471</v>
      </c>
      <c r="H63" s="152"/>
      <c r="I63" s="152"/>
      <c r="J63" s="152"/>
      <c r="K63" s="152"/>
      <c r="L63" s="152"/>
      <c r="M63" s="152"/>
      <c r="N63" s="152"/>
      <c r="O63" s="152"/>
      <c r="P63" s="152"/>
      <c r="Q63" s="152"/>
      <c r="R63" s="152"/>
    </row>
    <row r="64" spans="1:20" ht="14.25" hidden="1" customHeight="1" outlineLevel="1" x14ac:dyDescent="0.3">
      <c r="B64" s="133"/>
      <c r="C64" s="144" t="s">
        <v>407</v>
      </c>
      <c r="G64" t="s">
        <v>471</v>
      </c>
      <c r="H64" s="152"/>
      <c r="I64" s="152"/>
      <c r="J64" s="152"/>
      <c r="K64" s="152"/>
      <c r="L64" s="152"/>
      <c r="M64" s="152"/>
      <c r="N64" s="152"/>
      <c r="O64" s="152"/>
      <c r="P64" s="152"/>
      <c r="Q64" s="152"/>
      <c r="R64" s="152"/>
    </row>
    <row r="65" spans="2:40" ht="14.25" hidden="1" customHeight="1" outlineLevel="1" x14ac:dyDescent="0.3">
      <c r="B65" s="133"/>
      <c r="C65" s="144" t="s">
        <v>408</v>
      </c>
      <c r="G65" t="s">
        <v>471</v>
      </c>
      <c r="H65" s="152"/>
      <c r="I65" s="152"/>
      <c r="J65" s="152"/>
      <c r="K65" s="152"/>
      <c r="L65" s="152"/>
      <c r="M65" s="152"/>
      <c r="N65" s="152"/>
      <c r="O65" s="152"/>
      <c r="P65" s="152"/>
      <c r="Q65" s="152"/>
      <c r="R65" s="152"/>
    </row>
    <row r="66" spans="2:40" ht="14.25" hidden="1" customHeight="1" outlineLevel="1" x14ac:dyDescent="0.3">
      <c r="B66" s="135"/>
      <c r="C66" s="144" t="s">
        <v>409</v>
      </c>
      <c r="G66" t="s">
        <v>471</v>
      </c>
      <c r="H66" s="152"/>
      <c r="I66" s="152"/>
      <c r="J66" s="152"/>
      <c r="K66" s="152"/>
      <c r="L66" s="152"/>
      <c r="M66" s="152"/>
      <c r="N66" s="152"/>
      <c r="O66" s="152"/>
      <c r="P66" s="152"/>
      <c r="Q66" s="152"/>
      <c r="R66" s="152"/>
    </row>
    <row r="67" spans="2:40" ht="14.25" hidden="1" customHeight="1" outlineLevel="1" x14ac:dyDescent="0.3">
      <c r="B67" s="135"/>
      <c r="C67" s="144" t="s">
        <v>410</v>
      </c>
      <c r="G67" t="s">
        <v>471</v>
      </c>
      <c r="H67" s="152"/>
      <c r="I67" s="152"/>
      <c r="J67" s="152"/>
      <c r="K67" s="152"/>
      <c r="L67" s="152"/>
      <c r="M67" s="152"/>
      <c r="N67" s="152"/>
      <c r="O67" s="152"/>
      <c r="P67" s="152"/>
      <c r="Q67" s="152"/>
      <c r="R67" s="152"/>
    </row>
    <row r="68" spans="2:40" ht="14.25" hidden="1" customHeight="1" outlineLevel="1" x14ac:dyDescent="0.3">
      <c r="B68" s="143" t="s">
        <v>411</v>
      </c>
      <c r="G68" t="s">
        <v>471</v>
      </c>
      <c r="H68" s="152"/>
      <c r="I68" s="152"/>
      <c r="J68" s="152"/>
      <c r="K68" s="152"/>
      <c r="L68" s="152"/>
      <c r="M68" s="152"/>
      <c r="N68" s="152"/>
      <c r="O68" s="152"/>
      <c r="P68" s="152"/>
      <c r="Q68" s="152"/>
      <c r="R68" s="152"/>
    </row>
    <row r="69" spans="2:40" ht="14.25" hidden="1" customHeight="1" outlineLevel="1" x14ac:dyDescent="0.3">
      <c r="B69" s="133"/>
      <c r="C69" s="144" t="s">
        <v>407</v>
      </c>
      <c r="G69" t="s">
        <v>471</v>
      </c>
      <c r="H69" s="152"/>
      <c r="I69" s="152"/>
      <c r="J69" s="152"/>
      <c r="K69" s="152"/>
      <c r="L69" s="152"/>
      <c r="M69" s="152"/>
      <c r="N69" s="152"/>
      <c r="O69" s="152"/>
      <c r="P69" s="152"/>
      <c r="Q69" s="152"/>
      <c r="R69" s="152"/>
    </row>
    <row r="70" spans="2:40" ht="14.25" hidden="1" customHeight="1" outlineLevel="1" x14ac:dyDescent="0.3">
      <c r="B70" s="133"/>
      <c r="C70" s="144" t="s">
        <v>408</v>
      </c>
      <c r="G70" t="s">
        <v>471</v>
      </c>
      <c r="H70" s="152"/>
      <c r="I70" s="152"/>
      <c r="J70" s="152"/>
      <c r="K70" s="152"/>
      <c r="L70" s="152"/>
      <c r="M70" s="152"/>
      <c r="N70" s="152"/>
      <c r="O70" s="152"/>
      <c r="P70" s="152"/>
      <c r="Q70" s="152"/>
      <c r="R70" s="152"/>
    </row>
    <row r="71" spans="2:40" ht="14.25" hidden="1" customHeight="1" outlineLevel="1" x14ac:dyDescent="0.3">
      <c r="B71" s="133"/>
      <c r="C71" s="144" t="s">
        <v>409</v>
      </c>
      <c r="G71" t="s">
        <v>471</v>
      </c>
      <c r="H71" s="152"/>
      <c r="I71" s="152"/>
      <c r="J71" s="152"/>
      <c r="K71" s="152"/>
      <c r="L71" s="152"/>
      <c r="M71" s="152"/>
      <c r="N71" s="152"/>
      <c r="O71" s="152"/>
      <c r="P71" s="152"/>
      <c r="Q71" s="152"/>
      <c r="R71" s="152"/>
    </row>
    <row r="72" spans="2:40" ht="14.25" hidden="1" customHeight="1" outlineLevel="1" x14ac:dyDescent="0.3">
      <c r="B72" s="133"/>
      <c r="C72" s="144" t="s">
        <v>410</v>
      </c>
      <c r="G72" t="s">
        <v>471</v>
      </c>
      <c r="H72" s="152"/>
      <c r="I72" s="152"/>
      <c r="J72" s="152"/>
      <c r="K72" s="152"/>
      <c r="L72" s="152"/>
      <c r="M72" s="152"/>
      <c r="N72" s="152"/>
      <c r="O72" s="152"/>
      <c r="P72" s="152"/>
      <c r="Q72" s="152"/>
      <c r="R72" s="152"/>
    </row>
    <row r="73" spans="2:40" ht="14.25" customHeight="1" collapsed="1" x14ac:dyDescent="0.3">
      <c r="B73" s="138" t="s">
        <v>608</v>
      </c>
      <c r="H73" s="152"/>
      <c r="I73" s="152"/>
      <c r="J73" s="152"/>
      <c r="K73" s="152"/>
      <c r="L73" s="152"/>
      <c r="M73" s="152"/>
      <c r="N73" s="152"/>
      <c r="O73" s="152"/>
      <c r="P73" s="152"/>
      <c r="Q73" s="152"/>
      <c r="R73" s="152"/>
    </row>
    <row r="74" spans="2:40" ht="14.25" customHeight="1" x14ac:dyDescent="0.3">
      <c r="B74" s="138"/>
      <c r="C74" t="s">
        <v>604</v>
      </c>
      <c r="G74" t="s">
        <v>613</v>
      </c>
      <c r="H74" s="152"/>
      <c r="I74" s="152"/>
      <c r="J74" s="152"/>
      <c r="K74" s="152"/>
      <c r="L74" s="152"/>
      <c r="M74" s="152"/>
      <c r="N74" s="152"/>
      <c r="O74" s="152"/>
      <c r="P74" s="152"/>
      <c r="Q74" s="152"/>
      <c r="R74" s="152"/>
      <c r="T74" t="s">
        <v>627</v>
      </c>
    </row>
    <row r="75" spans="2:40" ht="14.25" customHeight="1" x14ac:dyDescent="0.3">
      <c r="B75" s="138"/>
      <c r="C75" t="s">
        <v>607</v>
      </c>
      <c r="G75" t="s">
        <v>613</v>
      </c>
      <c r="H75" s="152"/>
      <c r="I75" s="152"/>
      <c r="J75" s="152"/>
      <c r="K75" s="152"/>
      <c r="L75" s="152"/>
      <c r="M75" s="152"/>
      <c r="N75" s="152"/>
      <c r="O75" s="152"/>
      <c r="P75" s="152"/>
      <c r="Q75" s="152"/>
      <c r="R75" s="152"/>
      <c r="T75" t="s">
        <v>627</v>
      </c>
    </row>
    <row r="76" spans="2:40" ht="14.25" customHeight="1" x14ac:dyDescent="0.3">
      <c r="B76" s="138" t="s">
        <v>609</v>
      </c>
      <c r="H76" s="152"/>
      <c r="I76" s="152"/>
      <c r="J76" s="152"/>
      <c r="K76" s="152"/>
      <c r="L76" s="152"/>
      <c r="M76" s="152"/>
      <c r="N76" s="152"/>
      <c r="O76" s="152"/>
      <c r="P76" s="152"/>
      <c r="Q76" s="152"/>
      <c r="R76" s="152"/>
    </row>
    <row r="77" spans="2:40" ht="14.25" customHeight="1" x14ac:dyDescent="0.3">
      <c r="B77" s="138"/>
      <c r="C77" t="s">
        <v>604</v>
      </c>
      <c r="G77" t="s">
        <v>613</v>
      </c>
      <c r="H77" s="152"/>
      <c r="I77" s="152"/>
      <c r="J77" s="152"/>
      <c r="K77" s="152"/>
      <c r="L77" s="152"/>
      <c r="M77" s="152"/>
      <c r="N77" s="152"/>
      <c r="O77" s="152"/>
      <c r="P77" s="152"/>
      <c r="Q77" s="152"/>
      <c r="R77" s="152"/>
      <c r="T77" t="s">
        <v>627</v>
      </c>
    </row>
    <row r="78" spans="2:40" ht="14.25" customHeight="1" x14ac:dyDescent="0.3">
      <c r="B78" s="138"/>
      <c r="C78" t="s">
        <v>605</v>
      </c>
      <c r="G78" t="s">
        <v>613</v>
      </c>
      <c r="H78" s="152"/>
      <c r="I78" s="152"/>
      <c r="J78" s="152"/>
      <c r="K78" s="152"/>
      <c r="L78" s="152"/>
      <c r="M78" s="152"/>
      <c r="N78" s="152"/>
      <c r="O78" s="152"/>
      <c r="P78" s="152"/>
      <c r="Q78" s="152"/>
      <c r="R78" s="152"/>
      <c r="T78" t="s">
        <v>627</v>
      </c>
    </row>
    <row r="79" spans="2:40" ht="14.25" customHeight="1" x14ac:dyDescent="0.3">
      <c r="B79" s="138"/>
      <c r="C79" t="s">
        <v>606</v>
      </c>
      <c r="G79" t="s">
        <v>613</v>
      </c>
      <c r="H79" s="152"/>
      <c r="I79" s="152"/>
      <c r="J79" s="152"/>
      <c r="K79" s="152"/>
      <c r="L79" s="152"/>
      <c r="M79" s="152"/>
      <c r="N79" s="152"/>
      <c r="O79" s="152"/>
      <c r="P79" s="152"/>
      <c r="Q79" s="152"/>
      <c r="R79" s="152"/>
      <c r="T79" t="s">
        <v>627</v>
      </c>
      <c r="X79" s="138"/>
      <c r="AD79" s="141"/>
      <c r="AE79" s="141"/>
      <c r="AF79" s="141"/>
      <c r="AG79" s="141"/>
      <c r="AH79" s="141"/>
      <c r="AI79" s="141"/>
      <c r="AJ79" s="141"/>
      <c r="AK79" s="141"/>
      <c r="AL79" s="141"/>
      <c r="AM79" s="141"/>
      <c r="AN79" s="141"/>
    </row>
    <row r="80" spans="2:40" ht="14.25" customHeight="1" x14ac:dyDescent="0.3">
      <c r="B80" s="138"/>
      <c r="C80" t="s">
        <v>610</v>
      </c>
      <c r="G80" t="s">
        <v>613</v>
      </c>
      <c r="H80" s="152"/>
      <c r="I80" s="152"/>
      <c r="J80" s="152"/>
      <c r="K80" s="152"/>
      <c r="L80" s="152"/>
      <c r="M80" s="152"/>
      <c r="N80" s="152"/>
      <c r="O80" s="152"/>
      <c r="P80" s="152"/>
      <c r="Q80" s="152"/>
      <c r="R80" s="152"/>
      <c r="T80" t="s">
        <v>627</v>
      </c>
      <c r="X80" s="138"/>
      <c r="AD80" s="141"/>
      <c r="AE80" s="141"/>
      <c r="AF80" s="141"/>
      <c r="AG80" s="141"/>
      <c r="AH80" s="141"/>
      <c r="AI80" s="141"/>
      <c r="AJ80" s="141"/>
      <c r="AK80" s="141"/>
      <c r="AL80" s="141"/>
      <c r="AM80" s="141"/>
      <c r="AN80" s="141"/>
    </row>
    <row r="81" spans="1:40" ht="14.25" customHeight="1" x14ac:dyDescent="0.3">
      <c r="B81" s="138"/>
      <c r="C81" t="s">
        <v>607</v>
      </c>
      <c r="G81" t="s">
        <v>613</v>
      </c>
      <c r="H81" s="152"/>
      <c r="I81" s="152"/>
      <c r="J81" s="152"/>
      <c r="K81" s="152"/>
      <c r="L81" s="152"/>
      <c r="M81" s="152"/>
      <c r="N81" s="152"/>
      <c r="O81" s="152"/>
      <c r="P81" s="152"/>
      <c r="Q81" s="152"/>
      <c r="R81" s="152"/>
      <c r="T81" t="s">
        <v>627</v>
      </c>
      <c r="X81" s="138"/>
      <c r="AD81" s="141"/>
      <c r="AE81" s="141"/>
      <c r="AF81" s="141"/>
      <c r="AG81" s="141"/>
      <c r="AH81" s="141"/>
      <c r="AI81" s="141"/>
      <c r="AJ81" s="141"/>
      <c r="AK81" s="141"/>
      <c r="AL81" s="141"/>
      <c r="AM81" s="141"/>
      <c r="AN81" s="141"/>
    </row>
    <row r="82" spans="1:40" ht="14.25" customHeight="1" x14ac:dyDescent="0.3">
      <c r="B82" s="138"/>
      <c r="H82" s="152"/>
      <c r="I82" s="152"/>
      <c r="J82" s="152"/>
      <c r="K82" s="152"/>
      <c r="L82" s="152"/>
      <c r="M82" s="152"/>
      <c r="N82" s="152"/>
      <c r="O82" s="152"/>
      <c r="P82" s="152"/>
      <c r="Q82" s="152"/>
      <c r="R82" s="152"/>
      <c r="X82" s="138"/>
      <c r="AD82" s="141"/>
      <c r="AE82" s="141"/>
      <c r="AF82" s="141"/>
      <c r="AG82" s="141"/>
      <c r="AH82" s="141"/>
      <c r="AI82" s="141"/>
      <c r="AJ82" s="141"/>
      <c r="AK82" s="141"/>
      <c r="AL82" s="141"/>
      <c r="AM82" s="141"/>
      <c r="AN82" s="141"/>
    </row>
    <row r="84" spans="1:40" ht="14.25" customHeight="1" x14ac:dyDescent="0.3">
      <c r="A84" s="195" t="s">
        <v>437</v>
      </c>
      <c r="B84" s="137" t="s">
        <v>647</v>
      </c>
      <c r="C84" s="136"/>
      <c r="D84" s="136"/>
      <c r="E84" s="136"/>
      <c r="F84" s="136"/>
      <c r="G84" s="136"/>
      <c r="H84" s="140"/>
      <c r="I84" s="140"/>
      <c r="J84" s="140"/>
      <c r="K84" s="140"/>
      <c r="L84" s="140"/>
      <c r="M84" s="140"/>
      <c r="N84" s="140"/>
      <c r="O84" s="140"/>
      <c r="P84" s="140"/>
      <c r="Q84" s="140"/>
      <c r="R84" s="140"/>
      <c r="X84" s="137" t="s">
        <v>602</v>
      </c>
      <c r="Y84" s="136"/>
      <c r="Z84" s="136"/>
      <c r="AA84" s="136"/>
      <c r="AB84" s="136"/>
      <c r="AC84" s="136"/>
      <c r="AD84" s="140">
        <v>76.907126999999988</v>
      </c>
      <c r="AE84" s="140">
        <v>85.601350999999994</v>
      </c>
      <c r="AF84" s="140">
        <v>94.373000000000005</v>
      </c>
      <c r="AG84" s="140">
        <v>103.913</v>
      </c>
      <c r="AH84" s="140">
        <v>113.354</v>
      </c>
      <c r="AI84" s="140">
        <v>120.786</v>
      </c>
      <c r="AJ84" s="140">
        <v>128.06899999999999</v>
      </c>
      <c r="AK84" s="140">
        <v>130.56200000000001</v>
      </c>
      <c r="AL84" s="140">
        <v>140.785</v>
      </c>
      <c r="AM84" s="140">
        <v>126.416</v>
      </c>
      <c r="AN84" s="140">
        <v>131.083</v>
      </c>
    </row>
    <row r="85" spans="1:40" ht="14.25" customHeight="1" x14ac:dyDescent="0.3">
      <c r="B85" s="138" t="s">
        <v>603</v>
      </c>
      <c r="H85" s="142"/>
      <c r="I85" s="142"/>
      <c r="J85" s="142"/>
      <c r="K85" s="142"/>
      <c r="L85" s="142"/>
      <c r="M85" s="142"/>
      <c r="N85" s="142"/>
      <c r="O85" s="142"/>
      <c r="P85" s="142"/>
      <c r="Q85" s="142"/>
      <c r="R85" s="142"/>
      <c r="X85" s="138" t="s">
        <v>603</v>
      </c>
      <c r="AC85" t="s">
        <v>334</v>
      </c>
      <c r="AD85" s="142">
        <f>AD84-AD100-AD103</f>
        <v>76.907126999999988</v>
      </c>
      <c r="AE85" s="142">
        <f t="shared" ref="AE85:AN85" si="8">AE84-AE100-AE103</f>
        <v>85.601350999999994</v>
      </c>
      <c r="AF85" s="142">
        <f t="shared" si="8"/>
        <v>94.373000000000005</v>
      </c>
      <c r="AG85" s="142">
        <f t="shared" si="8"/>
        <v>103.913</v>
      </c>
      <c r="AH85" s="142">
        <f t="shared" si="8"/>
        <v>113.354</v>
      </c>
      <c r="AI85" s="142">
        <f t="shared" si="8"/>
        <v>120.786</v>
      </c>
      <c r="AJ85" s="142">
        <f t="shared" si="8"/>
        <v>128.06899999999999</v>
      </c>
      <c r="AK85" s="142">
        <f t="shared" si="8"/>
        <v>130.56200000000001</v>
      </c>
      <c r="AL85" s="142">
        <f t="shared" si="8"/>
        <v>140.785</v>
      </c>
      <c r="AM85" s="142">
        <f t="shared" si="8"/>
        <v>126.416</v>
      </c>
      <c r="AN85" s="142">
        <f t="shared" si="8"/>
        <v>131.083</v>
      </c>
    </row>
    <row r="86" spans="1:40" ht="14.25" customHeight="1" x14ac:dyDescent="0.3">
      <c r="B86" s="23"/>
      <c r="C86" t="s">
        <v>604</v>
      </c>
      <c r="G86" t="s">
        <v>614</v>
      </c>
      <c r="H86" s="215">
        <v>2.2000000000000002</v>
      </c>
      <c r="I86" s="215">
        <v>2.2000000000000002</v>
      </c>
      <c r="J86" s="215">
        <v>2.2000000000000002</v>
      </c>
      <c r="K86" s="215">
        <v>2.2000000000000002</v>
      </c>
      <c r="L86" s="215">
        <v>2.2000000000000002</v>
      </c>
      <c r="M86" s="215">
        <v>2.2000000000000002</v>
      </c>
      <c r="N86" s="215">
        <v>2.2000000000000002</v>
      </c>
      <c r="O86" s="215">
        <v>2.2000000000000002</v>
      </c>
      <c r="P86" s="215">
        <v>2.2000000000000002</v>
      </c>
      <c r="Q86" s="215">
        <v>2.2000000000000002</v>
      </c>
      <c r="R86" s="215">
        <v>2.2000000000000002</v>
      </c>
      <c r="T86" t="s">
        <v>644</v>
      </c>
      <c r="X86" s="23" t="s">
        <v>635</v>
      </c>
      <c r="AC86" t="s">
        <v>334</v>
      </c>
    </row>
    <row r="87" spans="1:40" ht="14.25" customHeight="1" x14ac:dyDescent="0.3">
      <c r="B87" s="23"/>
      <c r="C87" t="s">
        <v>605</v>
      </c>
      <c r="G87" t="s">
        <v>614</v>
      </c>
      <c r="H87" s="182"/>
      <c r="I87" s="182"/>
      <c r="J87" s="182"/>
      <c r="K87" s="182"/>
      <c r="L87" s="182">
        <v>1</v>
      </c>
      <c r="M87" s="182">
        <v>1</v>
      </c>
      <c r="N87" s="182">
        <v>1</v>
      </c>
      <c r="O87" s="182">
        <v>1</v>
      </c>
      <c r="P87" s="182">
        <v>1</v>
      </c>
      <c r="Q87" s="182">
        <v>1</v>
      </c>
      <c r="R87" s="182">
        <v>1</v>
      </c>
      <c r="T87" t="s">
        <v>644</v>
      </c>
      <c r="X87" s="23" t="s">
        <v>636</v>
      </c>
      <c r="AC87" t="s">
        <v>334</v>
      </c>
    </row>
    <row r="88" spans="1:40" ht="14.25" customHeight="1" x14ac:dyDescent="0.3">
      <c r="B88" s="133"/>
      <c r="C88" t="s">
        <v>606</v>
      </c>
      <c r="G88" t="s">
        <v>614</v>
      </c>
      <c r="H88" s="182"/>
      <c r="I88" s="182"/>
      <c r="J88" s="182"/>
      <c r="K88" s="182"/>
      <c r="L88" s="182"/>
      <c r="M88" s="182"/>
      <c r="N88" s="182"/>
      <c r="O88" s="182"/>
      <c r="P88" s="182"/>
      <c r="Q88" s="182"/>
      <c r="R88" s="182"/>
      <c r="T88" t="s">
        <v>644</v>
      </c>
      <c r="X88" s="133" t="s">
        <v>646</v>
      </c>
      <c r="AC88" t="s">
        <v>334</v>
      </c>
    </row>
    <row r="89" spans="1:40" ht="14.25" customHeight="1" x14ac:dyDescent="0.3">
      <c r="B89" s="133"/>
      <c r="C89" t="s">
        <v>607</v>
      </c>
      <c r="G89" t="s">
        <v>614</v>
      </c>
      <c r="H89" s="182"/>
      <c r="I89" s="182"/>
      <c r="J89" s="182"/>
      <c r="K89" s="182"/>
      <c r="L89" s="182"/>
      <c r="M89" s="182"/>
      <c r="N89" s="182"/>
      <c r="O89" s="182"/>
      <c r="P89" s="182"/>
      <c r="Q89" s="182"/>
      <c r="R89" s="182"/>
      <c r="T89" t="s">
        <v>644</v>
      </c>
      <c r="X89" s="133"/>
    </row>
    <row r="90" spans="1:40" ht="14.25" hidden="1" customHeight="1" outlineLevel="1" x14ac:dyDescent="0.3">
      <c r="B90" s="143" t="s">
        <v>411</v>
      </c>
      <c r="H90" s="182"/>
      <c r="I90" s="182"/>
      <c r="J90" s="182"/>
      <c r="K90" s="182"/>
      <c r="L90" s="182"/>
      <c r="M90" s="182"/>
      <c r="N90" s="182"/>
      <c r="O90" s="182"/>
      <c r="P90" s="182"/>
      <c r="Q90" s="182"/>
      <c r="R90" s="182"/>
      <c r="X90" s="134" t="s">
        <v>395</v>
      </c>
      <c r="AC90" t="s">
        <v>334</v>
      </c>
    </row>
    <row r="91" spans="1:40" ht="14.25" hidden="1" customHeight="1" outlineLevel="1" x14ac:dyDescent="0.3">
      <c r="B91" s="133"/>
      <c r="C91" s="144" t="s">
        <v>407</v>
      </c>
      <c r="H91" s="182"/>
      <c r="I91" s="182"/>
      <c r="J91" s="182"/>
      <c r="K91" s="182"/>
      <c r="L91" s="182"/>
      <c r="M91" s="182"/>
      <c r="N91" s="182"/>
      <c r="O91" s="182"/>
      <c r="P91" s="182"/>
      <c r="Q91" s="182"/>
      <c r="R91" s="182"/>
      <c r="X91" s="133" t="s">
        <v>10</v>
      </c>
      <c r="AC91" t="s">
        <v>334</v>
      </c>
    </row>
    <row r="92" spans="1:40" ht="14.25" hidden="1" customHeight="1" outlineLevel="1" x14ac:dyDescent="0.3">
      <c r="B92" s="133"/>
      <c r="C92" s="144" t="s">
        <v>408</v>
      </c>
      <c r="H92" s="182"/>
      <c r="I92" s="182"/>
      <c r="J92" s="182"/>
      <c r="K92" s="182"/>
      <c r="L92" s="182"/>
      <c r="M92" s="182"/>
      <c r="N92" s="182"/>
      <c r="O92" s="182"/>
      <c r="P92" s="182"/>
      <c r="Q92" s="182"/>
      <c r="R92" s="182"/>
      <c r="X92" s="133" t="s">
        <v>12</v>
      </c>
      <c r="AC92" t="s">
        <v>334</v>
      </c>
    </row>
    <row r="93" spans="1:40" ht="14.25" hidden="1" customHeight="1" outlineLevel="1" x14ac:dyDescent="0.3">
      <c r="B93" s="135"/>
      <c r="C93" s="144" t="s">
        <v>409</v>
      </c>
      <c r="H93" s="182"/>
      <c r="I93" s="182"/>
      <c r="J93" s="182"/>
      <c r="K93" s="182"/>
      <c r="L93" s="182"/>
      <c r="M93" s="182"/>
      <c r="N93" s="182"/>
      <c r="O93" s="182"/>
      <c r="P93" s="182"/>
      <c r="Q93" s="182"/>
      <c r="R93" s="182"/>
      <c r="X93" s="135" t="s">
        <v>21</v>
      </c>
      <c r="AC93" t="s">
        <v>334</v>
      </c>
    </row>
    <row r="94" spans="1:40" ht="14.25" hidden="1" customHeight="1" outlineLevel="1" x14ac:dyDescent="0.3">
      <c r="B94" s="135"/>
      <c r="C94" s="144" t="s">
        <v>410</v>
      </c>
      <c r="H94" s="182"/>
      <c r="I94" s="182"/>
      <c r="J94" s="182"/>
      <c r="K94" s="182"/>
      <c r="L94" s="182"/>
      <c r="M94" s="182"/>
      <c r="N94" s="182"/>
      <c r="O94" s="182"/>
      <c r="P94" s="182"/>
      <c r="Q94" s="182"/>
      <c r="R94" s="182"/>
      <c r="X94" s="135"/>
    </row>
    <row r="95" spans="1:40" ht="14.25" hidden="1" customHeight="1" outlineLevel="1" x14ac:dyDescent="0.3">
      <c r="B95" s="143" t="s">
        <v>411</v>
      </c>
      <c r="H95" s="182"/>
      <c r="I95" s="182"/>
      <c r="J95" s="182"/>
      <c r="K95" s="182"/>
      <c r="L95" s="182"/>
      <c r="M95" s="182"/>
      <c r="N95" s="182"/>
      <c r="O95" s="182"/>
      <c r="P95" s="182"/>
      <c r="Q95" s="182"/>
      <c r="R95" s="182"/>
      <c r="X95" s="134" t="s">
        <v>396</v>
      </c>
      <c r="AC95" t="s">
        <v>334</v>
      </c>
    </row>
    <row r="96" spans="1:40" ht="14.25" hidden="1" customHeight="1" outlineLevel="1" x14ac:dyDescent="0.3">
      <c r="B96" s="133"/>
      <c r="C96" s="144" t="s">
        <v>407</v>
      </c>
      <c r="H96" s="182"/>
      <c r="I96" s="182"/>
      <c r="J96" s="182"/>
      <c r="K96" s="182"/>
      <c r="L96" s="182"/>
      <c r="M96" s="182"/>
      <c r="N96" s="182"/>
      <c r="O96" s="182"/>
      <c r="P96" s="182"/>
      <c r="Q96" s="182"/>
      <c r="R96" s="182"/>
      <c r="X96" s="133" t="s">
        <v>10</v>
      </c>
      <c r="AC96" t="s">
        <v>334</v>
      </c>
    </row>
    <row r="97" spans="1:40" ht="14.25" hidden="1" customHeight="1" outlineLevel="1" x14ac:dyDescent="0.3">
      <c r="B97" s="133"/>
      <c r="C97" s="144" t="s">
        <v>408</v>
      </c>
      <c r="H97" s="182"/>
      <c r="I97" s="182"/>
      <c r="J97" s="182"/>
      <c r="K97" s="182"/>
      <c r="L97" s="182"/>
      <c r="M97" s="182"/>
      <c r="N97" s="182"/>
      <c r="O97" s="182"/>
      <c r="P97" s="182"/>
      <c r="Q97" s="182"/>
      <c r="R97" s="182"/>
      <c r="X97" s="133" t="s">
        <v>12</v>
      </c>
      <c r="AC97" t="s">
        <v>334</v>
      </c>
    </row>
    <row r="98" spans="1:40" ht="14.25" hidden="1" customHeight="1" outlineLevel="1" x14ac:dyDescent="0.3">
      <c r="B98" s="133"/>
      <c r="C98" s="144" t="s">
        <v>409</v>
      </c>
      <c r="H98" s="182"/>
      <c r="I98" s="182"/>
      <c r="J98" s="182"/>
      <c r="K98" s="182"/>
      <c r="L98" s="182"/>
      <c r="M98" s="182"/>
      <c r="N98" s="182"/>
      <c r="O98" s="182"/>
      <c r="P98" s="182"/>
      <c r="Q98" s="182"/>
      <c r="R98" s="182"/>
      <c r="X98" s="133" t="s">
        <v>21</v>
      </c>
      <c r="AC98" t="s">
        <v>334</v>
      </c>
    </row>
    <row r="99" spans="1:40" ht="14.25" hidden="1" customHeight="1" outlineLevel="1" x14ac:dyDescent="0.3">
      <c r="B99" s="133"/>
      <c r="C99" s="144" t="s">
        <v>410</v>
      </c>
      <c r="H99" s="182"/>
      <c r="I99" s="182"/>
      <c r="J99" s="182"/>
      <c r="K99" s="182"/>
      <c r="L99" s="182"/>
      <c r="M99" s="182"/>
      <c r="N99" s="182"/>
      <c r="O99" s="182"/>
      <c r="P99" s="182"/>
      <c r="Q99" s="182"/>
      <c r="R99" s="182"/>
      <c r="X99" s="133"/>
    </row>
    <row r="100" spans="1:40" ht="14.25" customHeight="1" collapsed="1" x14ac:dyDescent="0.3">
      <c r="B100" s="138" t="s">
        <v>608</v>
      </c>
      <c r="H100" s="171"/>
      <c r="I100" s="171"/>
      <c r="J100" s="171"/>
      <c r="K100" s="171"/>
      <c r="L100" s="171"/>
      <c r="M100" s="171"/>
      <c r="N100" s="171"/>
      <c r="O100" s="171"/>
      <c r="P100" s="171"/>
      <c r="Q100" s="171"/>
      <c r="R100" s="171"/>
      <c r="X100" s="138" t="s">
        <v>633</v>
      </c>
      <c r="AD100" s="141"/>
      <c r="AE100" s="141"/>
      <c r="AF100" s="141"/>
      <c r="AG100" s="141"/>
      <c r="AH100" s="141"/>
      <c r="AI100" s="141"/>
      <c r="AJ100" s="141"/>
      <c r="AK100" s="141"/>
      <c r="AL100" s="141"/>
      <c r="AM100" s="141"/>
      <c r="AN100" s="141"/>
    </row>
    <row r="101" spans="1:40" ht="14.25" customHeight="1" x14ac:dyDescent="0.3">
      <c r="B101" s="138"/>
      <c r="C101" t="s">
        <v>604</v>
      </c>
      <c r="G101" t="s">
        <v>614</v>
      </c>
      <c r="H101" s="171"/>
      <c r="I101" s="171"/>
      <c r="J101" s="171"/>
      <c r="K101" s="171"/>
      <c r="L101" s="171"/>
      <c r="M101" s="171"/>
      <c r="N101" s="171"/>
      <c r="O101" s="171"/>
      <c r="P101" s="171"/>
      <c r="Q101" s="171"/>
      <c r="R101" s="171"/>
      <c r="T101" t="s">
        <v>644</v>
      </c>
      <c r="X101" s="138"/>
      <c r="AD101" s="141"/>
      <c r="AE101" s="141"/>
      <c r="AF101" s="141"/>
      <c r="AG101" s="141"/>
      <c r="AH101" s="141"/>
      <c r="AI101" s="141"/>
      <c r="AJ101" s="141"/>
      <c r="AK101" s="141"/>
      <c r="AL101" s="141"/>
      <c r="AM101" s="141"/>
      <c r="AN101" s="141"/>
    </row>
    <row r="102" spans="1:40" ht="14.25" customHeight="1" x14ac:dyDescent="0.3">
      <c r="B102" s="138"/>
      <c r="C102" t="s">
        <v>607</v>
      </c>
      <c r="G102" t="s">
        <v>614</v>
      </c>
      <c r="H102" s="171"/>
      <c r="I102" s="171"/>
      <c r="J102" s="171"/>
      <c r="K102" s="171"/>
      <c r="L102" s="171"/>
      <c r="M102" s="171"/>
      <c r="N102" s="171"/>
      <c r="O102" s="171"/>
      <c r="P102" s="171"/>
      <c r="Q102" s="171"/>
      <c r="R102" s="171"/>
      <c r="T102" t="s">
        <v>644</v>
      </c>
      <c r="X102" s="138"/>
      <c r="AD102" s="141"/>
      <c r="AE102" s="141"/>
      <c r="AF102" s="141"/>
      <c r="AG102" s="141"/>
      <c r="AH102" s="141"/>
      <c r="AI102" s="141"/>
      <c r="AJ102" s="141"/>
      <c r="AK102" s="141"/>
      <c r="AL102" s="141"/>
      <c r="AM102" s="141"/>
      <c r="AN102" s="141"/>
    </row>
    <row r="103" spans="1:40" ht="14.25" customHeight="1" x14ac:dyDescent="0.3">
      <c r="B103" s="138" t="s">
        <v>609</v>
      </c>
      <c r="H103" s="171"/>
      <c r="I103" s="171"/>
      <c r="J103" s="171"/>
      <c r="K103" s="171"/>
      <c r="L103" s="171"/>
      <c r="M103" s="171"/>
      <c r="N103" s="171"/>
      <c r="O103" s="171"/>
      <c r="P103" s="171"/>
      <c r="Q103" s="171"/>
      <c r="R103" s="171"/>
      <c r="X103" s="138" t="s">
        <v>634</v>
      </c>
      <c r="AD103" s="141"/>
      <c r="AE103" s="141"/>
      <c r="AF103" s="141"/>
      <c r="AG103" s="141"/>
      <c r="AH103" s="141"/>
      <c r="AI103" s="141"/>
      <c r="AJ103" s="141"/>
      <c r="AK103" s="141"/>
      <c r="AL103" s="141"/>
      <c r="AM103" s="141"/>
      <c r="AN103" s="141"/>
    </row>
    <row r="104" spans="1:40" ht="14.25" customHeight="1" x14ac:dyDescent="0.3">
      <c r="B104" s="138"/>
      <c r="C104" t="s">
        <v>604</v>
      </c>
      <c r="G104" t="s">
        <v>614</v>
      </c>
      <c r="H104" s="171"/>
      <c r="I104" s="171"/>
      <c r="J104" s="171"/>
      <c r="K104" s="171"/>
      <c r="L104" s="171"/>
      <c r="M104" s="171"/>
      <c r="N104" s="171"/>
      <c r="O104" s="171"/>
      <c r="P104" s="171"/>
      <c r="Q104" s="171"/>
      <c r="R104" s="171"/>
      <c r="T104" t="s">
        <v>644</v>
      </c>
      <c r="X104" s="138"/>
      <c r="AD104" s="141"/>
      <c r="AE104" s="141"/>
      <c r="AF104" s="141"/>
      <c r="AG104" s="141"/>
      <c r="AH104" s="141"/>
      <c r="AI104" s="141"/>
      <c r="AJ104" s="141"/>
      <c r="AK104" s="141"/>
      <c r="AL104" s="141"/>
      <c r="AM104" s="141"/>
      <c r="AN104" s="141"/>
    </row>
    <row r="105" spans="1:40" ht="14.25" customHeight="1" x14ac:dyDescent="0.3">
      <c r="B105" s="138"/>
      <c r="C105" t="s">
        <v>605</v>
      </c>
      <c r="G105" t="s">
        <v>614</v>
      </c>
      <c r="H105" s="171"/>
      <c r="I105" s="171"/>
      <c r="J105" s="171"/>
      <c r="K105" s="171"/>
      <c r="L105" s="171"/>
      <c r="M105" s="171"/>
      <c r="N105" s="171"/>
      <c r="O105" s="171"/>
      <c r="P105" s="171"/>
      <c r="Q105" s="171"/>
      <c r="R105" s="171"/>
      <c r="T105" t="s">
        <v>644</v>
      </c>
      <c r="X105" s="138"/>
      <c r="AD105" s="141"/>
      <c r="AE105" s="141"/>
      <c r="AF105" s="141"/>
      <c r="AG105" s="141"/>
      <c r="AH105" s="141"/>
      <c r="AI105" s="141"/>
      <c r="AJ105" s="141"/>
      <c r="AK105" s="141"/>
      <c r="AL105" s="141"/>
      <c r="AM105" s="141"/>
      <c r="AN105" s="141"/>
    </row>
    <row r="106" spans="1:40" ht="14.25" customHeight="1" x14ac:dyDescent="0.3">
      <c r="B106" s="138"/>
      <c r="C106" t="s">
        <v>606</v>
      </c>
      <c r="G106" t="s">
        <v>614</v>
      </c>
      <c r="H106" s="171"/>
      <c r="I106" s="171"/>
      <c r="J106" s="171"/>
      <c r="K106" s="171"/>
      <c r="L106" s="171"/>
      <c r="M106" s="171"/>
      <c r="N106" s="171"/>
      <c r="O106" s="171"/>
      <c r="P106" s="171"/>
      <c r="Q106" s="171"/>
      <c r="R106" s="171"/>
      <c r="T106" t="s">
        <v>644</v>
      </c>
      <c r="X106" s="138"/>
      <c r="AD106" s="141"/>
      <c r="AE106" s="141"/>
      <c r="AF106" s="141"/>
      <c r="AG106" s="141"/>
      <c r="AH106" s="141"/>
      <c r="AI106" s="141"/>
      <c r="AJ106" s="141"/>
      <c r="AK106" s="141"/>
      <c r="AL106" s="141"/>
      <c r="AM106" s="141"/>
      <c r="AN106" s="141"/>
    </row>
    <row r="107" spans="1:40" ht="14.25" customHeight="1" x14ac:dyDescent="0.3">
      <c r="B107" s="138"/>
      <c r="C107" t="s">
        <v>610</v>
      </c>
      <c r="G107" t="s">
        <v>614</v>
      </c>
      <c r="H107" s="171"/>
      <c r="I107" s="171"/>
      <c r="J107" s="171"/>
      <c r="K107" s="171"/>
      <c r="L107" s="171"/>
      <c r="M107" s="171"/>
      <c r="N107" s="171"/>
      <c r="O107" s="171"/>
      <c r="P107" s="171"/>
      <c r="Q107" s="171"/>
      <c r="R107" s="171"/>
      <c r="T107" t="s">
        <v>644</v>
      </c>
      <c r="X107" s="138"/>
      <c r="AD107" s="141"/>
      <c r="AE107" s="141"/>
      <c r="AF107" s="141"/>
      <c r="AG107" s="141"/>
      <c r="AH107" s="141"/>
      <c r="AI107" s="141"/>
      <c r="AJ107" s="141"/>
      <c r="AK107" s="141"/>
      <c r="AL107" s="141"/>
      <c r="AM107" s="141"/>
      <c r="AN107" s="141"/>
    </row>
    <row r="108" spans="1:40" ht="14.25" customHeight="1" x14ac:dyDescent="0.3">
      <c r="B108" s="138"/>
      <c r="C108" t="s">
        <v>607</v>
      </c>
      <c r="G108" t="s">
        <v>614</v>
      </c>
      <c r="H108" s="171"/>
      <c r="I108" s="171"/>
      <c r="J108" s="171"/>
      <c r="K108" s="171"/>
      <c r="L108" s="171"/>
      <c r="M108" s="171"/>
      <c r="N108" s="171"/>
      <c r="O108" s="171"/>
      <c r="P108" s="171"/>
      <c r="Q108" s="171"/>
      <c r="R108" s="171"/>
      <c r="T108" t="s">
        <v>644</v>
      </c>
      <c r="X108" s="138"/>
      <c r="AD108" s="141"/>
      <c r="AE108" s="141"/>
      <c r="AF108" s="141"/>
      <c r="AG108" s="141"/>
      <c r="AH108" s="141"/>
      <c r="AI108" s="141"/>
      <c r="AJ108" s="141"/>
      <c r="AK108" s="141"/>
      <c r="AL108" s="141"/>
      <c r="AM108" s="141"/>
      <c r="AN108" s="141"/>
    </row>
    <row r="109" spans="1:40" ht="14.25" customHeight="1" x14ac:dyDescent="0.3">
      <c r="B109" s="138"/>
      <c r="H109" s="141"/>
      <c r="I109" s="141"/>
      <c r="J109" s="141"/>
      <c r="K109" s="141"/>
      <c r="L109" s="141"/>
      <c r="M109" s="141"/>
      <c r="N109" s="141"/>
      <c r="O109" s="141"/>
      <c r="P109" s="141"/>
      <c r="Q109" s="141"/>
      <c r="R109" s="141"/>
      <c r="X109" s="138"/>
      <c r="AD109" s="141"/>
      <c r="AE109" s="141"/>
      <c r="AF109" s="141"/>
      <c r="AG109" s="141"/>
      <c r="AH109" s="141"/>
      <c r="AI109" s="141"/>
      <c r="AJ109" s="141"/>
      <c r="AK109" s="141"/>
      <c r="AL109" s="141"/>
      <c r="AM109" s="141"/>
      <c r="AN109" s="141"/>
    </row>
    <row r="111" spans="1:40" ht="14.25" customHeight="1" x14ac:dyDescent="0.3">
      <c r="A111" s="195" t="s">
        <v>501</v>
      </c>
      <c r="B111" s="137" t="s">
        <v>648</v>
      </c>
      <c r="C111" s="136"/>
      <c r="D111" s="136"/>
      <c r="E111" s="136"/>
      <c r="F111" s="136"/>
      <c r="G111" s="136"/>
      <c r="H111" s="150"/>
      <c r="I111" s="150"/>
      <c r="J111" s="150"/>
      <c r="K111" s="150"/>
      <c r="L111" s="150"/>
      <c r="M111" s="150"/>
      <c r="N111" s="150"/>
      <c r="O111" s="150"/>
      <c r="P111" s="150"/>
      <c r="Q111" s="150"/>
      <c r="R111" s="150"/>
      <c r="X111" s="15"/>
      <c r="AB111" s="141"/>
      <c r="AC111" s="141"/>
      <c r="AD111" s="141"/>
      <c r="AE111" s="141"/>
      <c r="AF111" s="141"/>
      <c r="AG111" s="141"/>
      <c r="AH111" s="141"/>
      <c r="AI111" s="141"/>
      <c r="AJ111" s="141"/>
      <c r="AK111" s="141"/>
      <c r="AL111" s="141"/>
    </row>
    <row r="112" spans="1:40" ht="14.25" customHeight="1" x14ac:dyDescent="0.3">
      <c r="B112" s="138" t="s">
        <v>603</v>
      </c>
      <c r="H112" s="152"/>
      <c r="I112" s="152"/>
      <c r="J112" s="152"/>
      <c r="K112" s="152"/>
      <c r="L112" s="152"/>
      <c r="M112" s="152"/>
      <c r="N112" s="152"/>
      <c r="O112" s="152"/>
      <c r="P112" s="152"/>
      <c r="Q112" s="152"/>
      <c r="R112" s="152"/>
      <c r="T112" t="s">
        <v>627</v>
      </c>
      <c r="X112" s="15"/>
      <c r="AB112" s="141"/>
      <c r="AC112" s="141"/>
      <c r="AD112" s="141"/>
      <c r="AE112" s="141"/>
      <c r="AF112" s="141"/>
      <c r="AG112" s="141"/>
      <c r="AH112" s="141"/>
      <c r="AI112" s="141"/>
      <c r="AJ112" s="141"/>
      <c r="AK112" s="141"/>
      <c r="AL112" s="141"/>
    </row>
    <row r="113" spans="1:38" ht="14.25" customHeight="1" x14ac:dyDescent="0.3">
      <c r="B113" s="23"/>
      <c r="C113" t="s">
        <v>604</v>
      </c>
      <c r="G113" t="s">
        <v>616</v>
      </c>
      <c r="H113" s="152">
        <f>H59*H86</f>
        <v>36540.689899345634</v>
      </c>
      <c r="I113" s="152">
        <f t="shared" ref="I113:R113" si="9">I59*I86</f>
        <v>36909.787777116806</v>
      </c>
      <c r="J113" s="152">
        <f t="shared" si="9"/>
        <v>37282.613916279603</v>
      </c>
      <c r="K113" s="152">
        <f t="shared" si="9"/>
        <v>37659.205976040001</v>
      </c>
      <c r="L113" s="152">
        <f>L59*L86</f>
        <v>38039.601995999998</v>
      </c>
      <c r="M113" s="152">
        <f t="shared" si="9"/>
        <v>38423.840400000001</v>
      </c>
      <c r="N113" s="152">
        <f t="shared" si="9"/>
        <v>38811.96</v>
      </c>
      <c r="O113" s="152">
        <f t="shared" si="9"/>
        <v>39204</v>
      </c>
      <c r="P113" s="152">
        <f t="shared" si="9"/>
        <v>39600</v>
      </c>
      <c r="Q113" s="152">
        <f t="shared" si="9"/>
        <v>39600</v>
      </c>
      <c r="R113" s="152">
        <f t="shared" si="9"/>
        <v>39600</v>
      </c>
      <c r="T113" t="s">
        <v>627</v>
      </c>
      <c r="X113" s="15"/>
      <c r="AB113" s="141"/>
      <c r="AC113" s="141"/>
      <c r="AD113" s="141"/>
      <c r="AE113" s="141"/>
      <c r="AF113" s="141"/>
      <c r="AG113" s="141"/>
      <c r="AH113" s="141"/>
      <c r="AI113" s="141"/>
      <c r="AJ113" s="141"/>
      <c r="AK113" s="141"/>
      <c r="AL113" s="141"/>
    </row>
    <row r="114" spans="1:38" ht="14.25" customHeight="1" x14ac:dyDescent="0.3">
      <c r="B114" s="23"/>
      <c r="C114" t="s">
        <v>605</v>
      </c>
      <c r="G114" t="s">
        <v>616</v>
      </c>
      <c r="H114" s="152">
        <f t="shared" ref="H114:R116" si="10">H60*H87</f>
        <v>0</v>
      </c>
      <c r="I114" s="152">
        <f t="shared" si="10"/>
        <v>0</v>
      </c>
      <c r="J114" s="152">
        <f t="shared" si="10"/>
        <v>0</v>
      </c>
      <c r="K114" s="152">
        <f t="shared" si="10"/>
        <v>0</v>
      </c>
      <c r="L114" s="152">
        <f t="shared" si="10"/>
        <v>4290</v>
      </c>
      <c r="M114" s="152">
        <f t="shared" si="10"/>
        <v>4290</v>
      </c>
      <c r="N114" s="152">
        <f t="shared" si="10"/>
        <v>4290</v>
      </c>
      <c r="O114" s="152">
        <f t="shared" si="10"/>
        <v>4290</v>
      </c>
      <c r="P114" s="152">
        <f t="shared" si="10"/>
        <v>4290</v>
      </c>
      <c r="Q114" s="152">
        <f t="shared" si="10"/>
        <v>4290</v>
      </c>
      <c r="R114" s="152">
        <f t="shared" si="10"/>
        <v>4290</v>
      </c>
      <c r="T114" t="s">
        <v>627</v>
      </c>
      <c r="X114" s="15"/>
      <c r="AB114" s="141"/>
      <c r="AC114" s="141"/>
      <c r="AD114" s="141"/>
      <c r="AE114" s="141"/>
      <c r="AF114" s="141"/>
      <c r="AG114" s="141"/>
      <c r="AH114" s="141"/>
      <c r="AI114" s="141"/>
      <c r="AJ114" s="141"/>
      <c r="AK114" s="141"/>
      <c r="AL114" s="141"/>
    </row>
    <row r="115" spans="1:38" ht="14.25" customHeight="1" x14ac:dyDescent="0.3">
      <c r="B115" s="133"/>
      <c r="C115" t="s">
        <v>606</v>
      </c>
      <c r="G115" t="s">
        <v>616</v>
      </c>
      <c r="H115" s="152">
        <f t="shared" si="10"/>
        <v>0</v>
      </c>
      <c r="I115" s="152">
        <f t="shared" si="10"/>
        <v>0</v>
      </c>
      <c r="J115" s="152">
        <f t="shared" si="10"/>
        <v>0</v>
      </c>
      <c r="K115" s="152">
        <f t="shared" si="10"/>
        <v>0</v>
      </c>
      <c r="L115" s="152">
        <f t="shared" si="10"/>
        <v>0</v>
      </c>
      <c r="M115" s="152">
        <f t="shared" si="10"/>
        <v>0</v>
      </c>
      <c r="N115" s="152">
        <f t="shared" si="10"/>
        <v>0</v>
      </c>
      <c r="O115" s="152">
        <f t="shared" si="10"/>
        <v>0</v>
      </c>
      <c r="P115" s="152">
        <f t="shared" si="10"/>
        <v>0</v>
      </c>
      <c r="Q115" s="152">
        <f t="shared" si="10"/>
        <v>0</v>
      </c>
      <c r="R115" s="152">
        <f t="shared" si="10"/>
        <v>0</v>
      </c>
      <c r="T115" t="s">
        <v>627</v>
      </c>
      <c r="X115" s="15"/>
      <c r="AB115" s="141"/>
      <c r="AC115" s="141"/>
      <c r="AD115" s="141"/>
      <c r="AE115" s="141"/>
      <c r="AF115" s="141"/>
      <c r="AG115" s="141"/>
      <c r="AH115" s="141"/>
      <c r="AI115" s="141"/>
      <c r="AJ115" s="141"/>
      <c r="AK115" s="141"/>
      <c r="AL115" s="141"/>
    </row>
    <row r="116" spans="1:38" ht="14.25" customHeight="1" x14ac:dyDescent="0.3">
      <c r="B116" s="133"/>
      <c r="C116" t="s">
        <v>607</v>
      </c>
      <c r="G116" t="s">
        <v>616</v>
      </c>
      <c r="H116" s="152">
        <f t="shared" si="10"/>
        <v>0</v>
      </c>
      <c r="I116" s="152">
        <f t="shared" si="10"/>
        <v>0</v>
      </c>
      <c r="J116" s="152">
        <f t="shared" si="10"/>
        <v>0</v>
      </c>
      <c r="K116" s="152">
        <f t="shared" si="10"/>
        <v>0</v>
      </c>
      <c r="L116" s="152">
        <f t="shared" si="10"/>
        <v>0</v>
      </c>
      <c r="M116" s="152">
        <f t="shared" si="10"/>
        <v>0</v>
      </c>
      <c r="N116" s="152">
        <f t="shared" si="10"/>
        <v>0</v>
      </c>
      <c r="O116" s="152">
        <f t="shared" si="10"/>
        <v>0</v>
      </c>
      <c r="P116" s="152">
        <f t="shared" si="10"/>
        <v>0</v>
      </c>
      <c r="Q116" s="152">
        <f t="shared" si="10"/>
        <v>0</v>
      </c>
      <c r="R116" s="152">
        <f t="shared" si="10"/>
        <v>0</v>
      </c>
      <c r="T116" t="s">
        <v>627</v>
      </c>
      <c r="X116" s="15"/>
      <c r="AB116" s="141"/>
      <c r="AC116" s="141"/>
      <c r="AD116" s="141"/>
      <c r="AE116" s="141"/>
      <c r="AF116" s="141"/>
      <c r="AG116" s="141"/>
      <c r="AH116" s="141"/>
      <c r="AI116" s="141"/>
      <c r="AJ116" s="141"/>
      <c r="AK116" s="141"/>
      <c r="AL116" s="141"/>
    </row>
    <row r="117" spans="1:38" ht="14.25" hidden="1" customHeight="1" outlineLevel="1" x14ac:dyDescent="0.3">
      <c r="B117" s="143" t="s">
        <v>411</v>
      </c>
      <c r="D117" s="144"/>
      <c r="X117" s="15"/>
      <c r="AB117" s="141"/>
      <c r="AC117" s="141"/>
      <c r="AD117" s="141"/>
      <c r="AE117" s="141"/>
      <c r="AF117" s="141"/>
      <c r="AG117" s="141"/>
      <c r="AH117" s="141"/>
      <c r="AI117" s="141"/>
      <c r="AJ117" s="141"/>
      <c r="AK117" s="141"/>
      <c r="AL117" s="141"/>
    </row>
    <row r="118" spans="1:38" ht="14.25" hidden="1" customHeight="1" outlineLevel="1" x14ac:dyDescent="0.3">
      <c r="B118" s="133"/>
      <c r="C118" s="144" t="s">
        <v>407</v>
      </c>
      <c r="D118" s="144"/>
      <c r="X118" s="15"/>
      <c r="AB118" s="141"/>
      <c r="AC118" s="141"/>
      <c r="AD118" s="141"/>
      <c r="AE118" s="141"/>
      <c r="AF118" s="141"/>
      <c r="AG118" s="141"/>
      <c r="AH118" s="141"/>
      <c r="AI118" s="141"/>
      <c r="AJ118" s="141"/>
      <c r="AK118" s="141"/>
      <c r="AL118" s="141"/>
    </row>
    <row r="119" spans="1:38" ht="14.25" hidden="1" customHeight="1" outlineLevel="1" x14ac:dyDescent="0.3">
      <c r="B119" s="133"/>
      <c r="C119" s="144" t="s">
        <v>408</v>
      </c>
      <c r="D119" s="144"/>
      <c r="X119" s="15"/>
      <c r="AB119" s="141"/>
      <c r="AC119" s="141"/>
      <c r="AD119" s="141"/>
      <c r="AE119" s="141"/>
      <c r="AF119" s="141"/>
      <c r="AG119" s="141"/>
      <c r="AH119" s="141"/>
      <c r="AI119" s="141"/>
      <c r="AJ119" s="141"/>
      <c r="AK119" s="141"/>
      <c r="AL119" s="141"/>
    </row>
    <row r="120" spans="1:38" ht="14.25" hidden="1" customHeight="1" outlineLevel="1" x14ac:dyDescent="0.3">
      <c r="B120" s="135"/>
      <c r="C120" s="144" t="s">
        <v>409</v>
      </c>
      <c r="D120" s="144"/>
      <c r="X120" s="15"/>
      <c r="AB120" s="141"/>
      <c r="AC120" s="141"/>
      <c r="AD120" s="141"/>
      <c r="AE120" s="141"/>
      <c r="AF120" s="141"/>
      <c r="AG120" s="141"/>
      <c r="AH120" s="141"/>
      <c r="AI120" s="141"/>
      <c r="AJ120" s="141"/>
      <c r="AK120" s="141"/>
      <c r="AL120" s="141"/>
    </row>
    <row r="121" spans="1:38" ht="14.25" hidden="1" customHeight="1" outlineLevel="1" x14ac:dyDescent="0.3">
      <c r="B121" s="135"/>
      <c r="C121" s="144" t="s">
        <v>410</v>
      </c>
      <c r="D121" s="144"/>
      <c r="X121" s="15"/>
      <c r="AB121" s="141"/>
      <c r="AC121" s="141"/>
      <c r="AD121" s="141"/>
      <c r="AE121" s="141"/>
      <c r="AF121" s="141"/>
      <c r="AG121" s="141"/>
      <c r="AH121" s="141"/>
      <c r="AI121" s="141"/>
      <c r="AJ121" s="141"/>
      <c r="AK121" s="141"/>
      <c r="AL121" s="141"/>
    </row>
    <row r="122" spans="1:38" ht="14.25" hidden="1" customHeight="1" outlineLevel="1" x14ac:dyDescent="0.3">
      <c r="B122" s="143" t="s">
        <v>411</v>
      </c>
      <c r="D122" s="144"/>
      <c r="X122" s="15"/>
      <c r="AB122" s="141"/>
      <c r="AC122" s="141"/>
      <c r="AD122" s="141"/>
      <c r="AE122" s="141"/>
      <c r="AF122" s="141"/>
      <c r="AG122" s="141"/>
      <c r="AH122" s="141"/>
      <c r="AI122" s="141"/>
      <c r="AJ122" s="141"/>
      <c r="AK122" s="141"/>
      <c r="AL122" s="141"/>
    </row>
    <row r="123" spans="1:38" ht="14.25" hidden="1" customHeight="1" outlineLevel="1" x14ac:dyDescent="0.3">
      <c r="B123" s="133"/>
      <c r="C123" s="144" t="s">
        <v>407</v>
      </c>
      <c r="D123" s="144"/>
      <c r="X123" s="15"/>
      <c r="AB123" s="141"/>
      <c r="AC123" s="141"/>
      <c r="AD123" s="141"/>
      <c r="AE123" s="141"/>
      <c r="AF123" s="141"/>
      <c r="AG123" s="141"/>
      <c r="AH123" s="141"/>
      <c r="AI123" s="141"/>
      <c r="AJ123" s="141"/>
      <c r="AK123" s="141"/>
      <c r="AL123" s="141"/>
    </row>
    <row r="124" spans="1:38" ht="14.25" hidden="1" customHeight="1" outlineLevel="1" x14ac:dyDescent="0.3">
      <c r="B124" s="133"/>
      <c r="C124" s="144" t="s">
        <v>408</v>
      </c>
      <c r="D124" s="144"/>
      <c r="X124" s="15"/>
      <c r="AB124" s="141"/>
      <c r="AC124" s="141"/>
      <c r="AD124" s="141"/>
      <c r="AE124" s="141"/>
      <c r="AF124" s="141"/>
      <c r="AG124" s="141"/>
      <c r="AH124" s="141"/>
      <c r="AI124" s="141"/>
      <c r="AJ124" s="141"/>
      <c r="AK124" s="141"/>
      <c r="AL124" s="141"/>
    </row>
    <row r="125" spans="1:38" ht="14.25" hidden="1" customHeight="1" outlineLevel="1" x14ac:dyDescent="0.3">
      <c r="A125" s="196"/>
      <c r="B125" s="133"/>
      <c r="C125" s="144" t="s">
        <v>409</v>
      </c>
      <c r="D125" s="144"/>
      <c r="X125" s="15"/>
      <c r="AB125" s="141"/>
      <c r="AC125" s="141"/>
      <c r="AD125" s="141"/>
      <c r="AE125" s="141"/>
      <c r="AF125" s="141"/>
      <c r="AG125" s="141"/>
      <c r="AH125" s="141"/>
      <c r="AI125" s="141"/>
      <c r="AJ125" s="141"/>
      <c r="AK125" s="141"/>
      <c r="AL125" s="141"/>
    </row>
    <row r="126" spans="1:38" ht="14.25" hidden="1" customHeight="1" outlineLevel="1" x14ac:dyDescent="0.3">
      <c r="A126" s="196"/>
      <c r="B126" s="133"/>
      <c r="C126" s="144" t="s">
        <v>410</v>
      </c>
      <c r="D126" s="144"/>
      <c r="X126" s="15"/>
      <c r="AB126" s="141"/>
      <c r="AC126" s="141"/>
      <c r="AD126" s="141"/>
      <c r="AE126" s="141"/>
      <c r="AF126" s="141"/>
      <c r="AG126" s="141"/>
      <c r="AH126" s="141"/>
      <c r="AI126" s="141"/>
      <c r="AJ126" s="141"/>
      <c r="AK126" s="141"/>
      <c r="AL126" s="141"/>
    </row>
    <row r="127" spans="1:38" ht="14.25" customHeight="1" collapsed="1" x14ac:dyDescent="0.3">
      <c r="A127" s="196"/>
      <c r="B127" s="138" t="s">
        <v>608</v>
      </c>
      <c r="D127" s="144"/>
      <c r="H127" s="151"/>
      <c r="X127" s="15"/>
      <c r="AB127" s="141"/>
      <c r="AC127" s="141"/>
      <c r="AD127" s="141"/>
      <c r="AE127" s="141"/>
      <c r="AF127" s="141"/>
      <c r="AG127" s="141"/>
      <c r="AH127" s="141"/>
      <c r="AI127" s="141"/>
      <c r="AJ127" s="141"/>
      <c r="AK127" s="141"/>
      <c r="AL127" s="141"/>
    </row>
    <row r="128" spans="1:38" ht="14.25" customHeight="1" x14ac:dyDescent="0.3">
      <c r="A128" s="196"/>
      <c r="B128" s="138"/>
      <c r="C128" t="s">
        <v>604</v>
      </c>
      <c r="G128" t="s">
        <v>616</v>
      </c>
      <c r="H128" s="152"/>
      <c r="I128" s="152"/>
      <c r="J128" s="152"/>
      <c r="K128" s="152"/>
      <c r="L128" s="152"/>
      <c r="M128" s="152"/>
      <c r="N128" s="152"/>
      <c r="O128" s="152"/>
      <c r="P128" s="152"/>
      <c r="Q128" s="152"/>
      <c r="R128" s="152"/>
      <c r="T128" t="s">
        <v>627</v>
      </c>
      <c r="X128" s="15"/>
      <c r="AB128" s="141"/>
      <c r="AC128" s="141"/>
      <c r="AD128" s="141"/>
      <c r="AE128" s="141"/>
      <c r="AF128" s="141"/>
      <c r="AG128" s="141"/>
      <c r="AH128" s="141"/>
      <c r="AI128" s="141"/>
      <c r="AJ128" s="141"/>
      <c r="AK128" s="141"/>
      <c r="AL128" s="141"/>
    </row>
    <row r="129" spans="1:38" ht="14.25" customHeight="1" x14ac:dyDescent="0.3">
      <c r="A129" s="196"/>
      <c r="B129" s="138"/>
      <c r="C129" t="s">
        <v>607</v>
      </c>
      <c r="G129" t="s">
        <v>616</v>
      </c>
      <c r="H129" s="152"/>
      <c r="I129" s="152"/>
      <c r="J129" s="152"/>
      <c r="K129" s="152"/>
      <c r="L129" s="152"/>
      <c r="M129" s="152"/>
      <c r="N129" s="152"/>
      <c r="O129" s="152"/>
      <c r="P129" s="152"/>
      <c r="Q129" s="152"/>
      <c r="R129" s="152"/>
      <c r="T129" t="s">
        <v>627</v>
      </c>
      <c r="X129" s="15"/>
      <c r="AB129" s="141"/>
      <c r="AC129" s="141"/>
      <c r="AD129" s="141"/>
      <c r="AE129" s="141"/>
      <c r="AF129" s="141"/>
      <c r="AG129" s="141"/>
      <c r="AH129" s="141"/>
      <c r="AI129" s="141"/>
      <c r="AJ129" s="141"/>
      <c r="AK129" s="141"/>
      <c r="AL129" s="141"/>
    </row>
    <row r="130" spans="1:38" ht="14.25" customHeight="1" x14ac:dyDescent="0.3">
      <c r="A130" s="196"/>
      <c r="B130" s="138" t="s">
        <v>609</v>
      </c>
      <c r="H130" s="151"/>
      <c r="I130" s="151"/>
      <c r="J130" s="151"/>
      <c r="K130" s="151"/>
      <c r="L130" s="151"/>
      <c r="M130" s="151"/>
      <c r="N130" s="151"/>
      <c r="O130" s="151"/>
      <c r="P130" s="151"/>
      <c r="Q130" s="151"/>
      <c r="R130" s="151"/>
      <c r="X130" s="15"/>
      <c r="AB130" s="141"/>
      <c r="AC130" s="141"/>
      <c r="AD130" s="141"/>
      <c r="AE130" s="141"/>
      <c r="AF130" s="141"/>
      <c r="AG130" s="141"/>
      <c r="AH130" s="141"/>
      <c r="AI130" s="141"/>
      <c r="AJ130" s="141"/>
      <c r="AK130" s="141"/>
      <c r="AL130" s="141"/>
    </row>
    <row r="131" spans="1:38" ht="14.25" customHeight="1" x14ac:dyDescent="0.3">
      <c r="A131" s="196"/>
      <c r="B131" s="138"/>
      <c r="C131" t="s">
        <v>604</v>
      </c>
      <c r="G131" t="s">
        <v>616</v>
      </c>
      <c r="H131" s="152"/>
      <c r="I131" s="152"/>
      <c r="J131" s="152"/>
      <c r="K131" s="152"/>
      <c r="L131" s="152"/>
      <c r="M131" s="152"/>
      <c r="N131" s="152"/>
      <c r="O131" s="152"/>
      <c r="P131" s="152"/>
      <c r="Q131" s="152"/>
      <c r="R131" s="152"/>
      <c r="T131" t="s">
        <v>627</v>
      </c>
      <c r="X131" s="15"/>
      <c r="AB131" s="141"/>
      <c r="AC131" s="141"/>
      <c r="AD131" s="141"/>
      <c r="AE131" s="141"/>
      <c r="AF131" s="141"/>
      <c r="AG131" s="141"/>
      <c r="AH131" s="141"/>
      <c r="AI131" s="141"/>
      <c r="AJ131" s="141"/>
      <c r="AK131" s="141"/>
      <c r="AL131" s="141"/>
    </row>
    <row r="132" spans="1:38" ht="14.25" customHeight="1" x14ac:dyDescent="0.3">
      <c r="A132" s="196"/>
      <c r="B132" s="138"/>
      <c r="C132" t="s">
        <v>605</v>
      </c>
      <c r="G132" t="s">
        <v>616</v>
      </c>
      <c r="H132" s="152"/>
      <c r="I132" s="152"/>
      <c r="J132" s="152"/>
      <c r="K132" s="152"/>
      <c r="L132" s="152"/>
      <c r="M132" s="152"/>
      <c r="N132" s="152"/>
      <c r="O132" s="152"/>
      <c r="P132" s="152"/>
      <c r="Q132" s="152"/>
      <c r="R132" s="152"/>
      <c r="T132" t="s">
        <v>627</v>
      </c>
      <c r="X132" s="15"/>
      <c r="AB132" s="141"/>
      <c r="AC132" s="141"/>
      <c r="AD132" s="141"/>
      <c r="AE132" s="141"/>
      <c r="AF132" s="141"/>
      <c r="AG132" s="141"/>
      <c r="AH132" s="141"/>
      <c r="AI132" s="141"/>
      <c r="AJ132" s="141"/>
      <c r="AK132" s="141"/>
      <c r="AL132" s="141"/>
    </row>
    <row r="133" spans="1:38" ht="14.25" customHeight="1" x14ac:dyDescent="0.3">
      <c r="A133" s="196"/>
      <c r="B133" s="138"/>
      <c r="C133" t="s">
        <v>606</v>
      </c>
      <c r="G133" t="s">
        <v>616</v>
      </c>
      <c r="H133" s="152"/>
      <c r="I133" s="152"/>
      <c r="J133" s="152"/>
      <c r="K133" s="152"/>
      <c r="L133" s="152"/>
      <c r="M133" s="152"/>
      <c r="N133" s="152"/>
      <c r="O133" s="152"/>
      <c r="P133" s="152"/>
      <c r="Q133" s="152"/>
      <c r="R133" s="152"/>
      <c r="T133" t="s">
        <v>627</v>
      </c>
      <c r="X133" s="15"/>
      <c r="AB133" s="141"/>
      <c r="AC133" s="141"/>
      <c r="AD133" s="141"/>
      <c r="AE133" s="141"/>
      <c r="AF133" s="141"/>
      <c r="AG133" s="141"/>
      <c r="AH133" s="141"/>
      <c r="AI133" s="141"/>
      <c r="AJ133" s="141"/>
      <c r="AK133" s="141"/>
      <c r="AL133" s="141"/>
    </row>
    <row r="134" spans="1:38" ht="14.25" customHeight="1" x14ac:dyDescent="0.3">
      <c r="A134" s="196"/>
      <c r="B134" s="138"/>
      <c r="C134" t="s">
        <v>610</v>
      </c>
      <c r="G134" t="s">
        <v>616</v>
      </c>
      <c r="H134" s="152"/>
      <c r="I134" s="152"/>
      <c r="J134" s="152"/>
      <c r="K134" s="152"/>
      <c r="L134" s="152"/>
      <c r="M134" s="152"/>
      <c r="N134" s="152"/>
      <c r="O134" s="152"/>
      <c r="P134" s="152"/>
      <c r="Q134" s="152"/>
      <c r="R134" s="152"/>
      <c r="T134" t="s">
        <v>627</v>
      </c>
      <c r="X134" s="15"/>
      <c r="AB134" s="141"/>
      <c r="AC134" s="141"/>
      <c r="AD134" s="141"/>
      <c r="AE134" s="141"/>
      <c r="AF134" s="141"/>
      <c r="AG134" s="141"/>
      <c r="AH134" s="141"/>
      <c r="AI134" s="141"/>
      <c r="AJ134" s="141"/>
      <c r="AK134" s="141"/>
      <c r="AL134" s="141"/>
    </row>
    <row r="135" spans="1:38" ht="14.25" customHeight="1" x14ac:dyDescent="0.3">
      <c r="A135" s="196"/>
      <c r="B135" s="138"/>
      <c r="C135" t="s">
        <v>607</v>
      </c>
      <c r="G135" t="s">
        <v>616</v>
      </c>
      <c r="H135" s="152"/>
      <c r="I135" s="152"/>
      <c r="J135" s="152"/>
      <c r="K135" s="152"/>
      <c r="L135" s="152"/>
      <c r="M135" s="152"/>
      <c r="N135" s="152"/>
      <c r="O135" s="152"/>
      <c r="P135" s="152"/>
      <c r="Q135" s="152"/>
      <c r="R135" s="152"/>
      <c r="T135" t="s">
        <v>627</v>
      </c>
      <c r="X135" s="15"/>
      <c r="AB135" s="141"/>
      <c r="AC135" s="141"/>
      <c r="AD135" s="141"/>
      <c r="AE135" s="141"/>
      <c r="AF135" s="141"/>
      <c r="AG135" s="141"/>
      <c r="AH135" s="141"/>
      <c r="AI135" s="141"/>
      <c r="AJ135" s="141"/>
      <c r="AK135" s="141"/>
      <c r="AL135" s="141"/>
    </row>
    <row r="136" spans="1:38" ht="14.25" customHeight="1" x14ac:dyDescent="0.3">
      <c r="A136" s="196"/>
      <c r="X136" s="15"/>
      <c r="AB136" s="141"/>
      <c r="AC136" s="141"/>
      <c r="AD136" s="141"/>
      <c r="AE136" s="141"/>
      <c r="AF136" s="141"/>
      <c r="AG136" s="141"/>
      <c r="AH136" s="141"/>
      <c r="AI136" s="141"/>
      <c r="AJ136" s="141"/>
      <c r="AK136" s="141"/>
      <c r="AL136" s="141"/>
    </row>
    <row r="137" spans="1:38" ht="14.25" customHeight="1" x14ac:dyDescent="0.3">
      <c r="A137" s="196"/>
      <c r="B137" s="36"/>
      <c r="X137" s="15"/>
      <c r="AB137" s="141"/>
      <c r="AC137" s="141"/>
      <c r="AD137" s="141"/>
      <c r="AE137" s="141"/>
      <c r="AF137" s="141"/>
      <c r="AG137" s="141"/>
      <c r="AH137" s="141"/>
      <c r="AI137" s="141"/>
      <c r="AJ137" s="141"/>
      <c r="AK137" s="141"/>
      <c r="AL137" s="141"/>
    </row>
    <row r="138" spans="1:38" ht="14.25" customHeight="1" x14ac:dyDescent="0.3">
      <c r="A138" s="195" t="s">
        <v>438</v>
      </c>
      <c r="B138" s="137" t="s">
        <v>640</v>
      </c>
      <c r="C138" s="136"/>
      <c r="D138" s="136"/>
      <c r="E138" s="136"/>
      <c r="F138" s="136"/>
      <c r="G138" s="136"/>
      <c r="H138" s="150"/>
      <c r="I138" s="150"/>
      <c r="J138" s="150"/>
      <c r="K138" s="150"/>
      <c r="L138" s="150"/>
      <c r="M138" s="150"/>
      <c r="N138" s="150"/>
      <c r="O138" s="150"/>
      <c r="P138" s="150"/>
      <c r="Q138" s="150"/>
      <c r="R138" s="150"/>
      <c r="X138" s="15"/>
      <c r="AB138" s="141"/>
      <c r="AC138" s="141"/>
      <c r="AD138" s="141"/>
      <c r="AE138" s="141"/>
      <c r="AF138" s="141"/>
      <c r="AG138" s="141"/>
      <c r="AH138" s="141"/>
      <c r="AI138" s="141"/>
      <c r="AJ138" s="141"/>
      <c r="AK138" s="141"/>
      <c r="AL138" s="141"/>
    </row>
    <row r="139" spans="1:38" ht="14.25" customHeight="1" x14ac:dyDescent="0.3">
      <c r="A139" s="196"/>
      <c r="B139" s="138" t="s">
        <v>603</v>
      </c>
      <c r="H139" s="152"/>
      <c r="I139" s="152"/>
      <c r="J139" s="152"/>
      <c r="K139" s="152"/>
      <c r="L139" s="152"/>
      <c r="M139" s="152"/>
      <c r="N139" s="152"/>
      <c r="O139" s="152"/>
      <c r="P139" s="152"/>
      <c r="Q139" s="152"/>
      <c r="R139" s="152"/>
      <c r="X139" s="15"/>
      <c r="AB139" s="141"/>
      <c r="AC139" s="141"/>
      <c r="AD139" s="141"/>
      <c r="AE139" s="141"/>
      <c r="AF139" s="141"/>
      <c r="AG139" s="141"/>
      <c r="AH139" s="141"/>
      <c r="AI139" s="141"/>
      <c r="AJ139" s="141"/>
      <c r="AK139" s="141"/>
      <c r="AL139" s="141"/>
    </row>
    <row r="140" spans="1:38" ht="14.25" customHeight="1" x14ac:dyDescent="0.3">
      <c r="A140" s="196"/>
      <c r="B140" s="23"/>
      <c r="C140" t="s">
        <v>604</v>
      </c>
      <c r="G140" t="s">
        <v>617</v>
      </c>
      <c r="H140" s="184">
        <v>9.1999999999999993</v>
      </c>
      <c r="I140" s="184">
        <v>9.1999999999999993</v>
      </c>
      <c r="J140" s="184">
        <v>9.1999999999999993</v>
      </c>
      <c r="K140" s="184">
        <v>9.1999999999999993</v>
      </c>
      <c r="L140" s="184">
        <v>9.1999999999999993</v>
      </c>
      <c r="M140" s="184">
        <v>9.1999999999999993</v>
      </c>
      <c r="N140" s="184">
        <v>9.1999999999999993</v>
      </c>
      <c r="O140" s="184">
        <v>9.1999999999999993</v>
      </c>
      <c r="P140" s="184">
        <v>9.1999999999999993</v>
      </c>
      <c r="Q140" s="184">
        <v>9.1999999999999993</v>
      </c>
      <c r="R140" s="184">
        <v>9.1999999999999993</v>
      </c>
      <c r="T140" t="s">
        <v>628</v>
      </c>
      <c r="U140">
        <f>46/3.6</f>
        <v>12.777777777777777</v>
      </c>
      <c r="V140" t="s">
        <v>631</v>
      </c>
      <c r="X140" s="175"/>
      <c r="Y140" s="176"/>
      <c r="AB140" s="141"/>
      <c r="AC140" s="141"/>
      <c r="AD140" s="141"/>
      <c r="AE140" s="141"/>
      <c r="AF140" s="141"/>
      <c r="AG140" s="141"/>
      <c r="AH140" s="141"/>
      <c r="AI140" s="141"/>
      <c r="AJ140" s="141"/>
      <c r="AK140" s="141"/>
      <c r="AL140" s="141"/>
    </row>
    <row r="141" spans="1:38" ht="14.25" customHeight="1" x14ac:dyDescent="0.3">
      <c r="A141" s="196"/>
      <c r="B141" s="23"/>
      <c r="C141" t="s">
        <v>605</v>
      </c>
      <c r="G141" t="s">
        <v>617</v>
      </c>
      <c r="H141" s="184"/>
      <c r="I141" s="184"/>
      <c r="J141" s="184"/>
      <c r="K141" s="184"/>
      <c r="L141" s="184">
        <v>14.5</v>
      </c>
      <c r="M141" s="184">
        <v>14.5</v>
      </c>
      <c r="N141" s="184">
        <v>14.5</v>
      </c>
      <c r="O141" s="184">
        <v>14.5</v>
      </c>
      <c r="P141" s="184">
        <v>14.5</v>
      </c>
      <c r="Q141" s="184">
        <v>14.5</v>
      </c>
      <c r="R141" s="184">
        <v>14.5</v>
      </c>
      <c r="T141" t="s">
        <v>628</v>
      </c>
      <c r="U141">
        <f>45.25/3.6</f>
        <v>12.569444444444445</v>
      </c>
      <c r="V141" t="s">
        <v>631</v>
      </c>
      <c r="X141" s="15"/>
      <c r="AB141" s="141"/>
      <c r="AC141" s="141"/>
      <c r="AD141" s="141"/>
      <c r="AE141" s="141"/>
      <c r="AF141" s="141"/>
      <c r="AG141" s="141"/>
      <c r="AH141" s="141"/>
      <c r="AI141" s="141"/>
      <c r="AJ141" s="141"/>
      <c r="AK141" s="141"/>
      <c r="AL141" s="141"/>
    </row>
    <row r="142" spans="1:38" ht="14.25" customHeight="1" x14ac:dyDescent="0.3">
      <c r="A142" s="196"/>
      <c r="B142" s="133"/>
      <c r="C142" t="s">
        <v>606</v>
      </c>
      <c r="G142" t="s">
        <v>618</v>
      </c>
      <c r="H142" s="189"/>
      <c r="I142" s="189"/>
      <c r="J142" s="189"/>
      <c r="K142" s="189"/>
      <c r="L142" s="189"/>
      <c r="M142" s="189"/>
      <c r="N142" s="189"/>
      <c r="O142" s="189"/>
      <c r="P142" s="189"/>
      <c r="Q142" s="189"/>
      <c r="R142" s="181"/>
      <c r="T142" t="s">
        <v>645</v>
      </c>
      <c r="U142">
        <v>1</v>
      </c>
      <c r="V142" t="s">
        <v>632</v>
      </c>
      <c r="X142" s="15"/>
      <c r="AB142" s="141"/>
      <c r="AC142" s="141"/>
      <c r="AD142" s="141"/>
      <c r="AE142" s="141"/>
      <c r="AF142" s="141"/>
      <c r="AG142" s="141"/>
      <c r="AH142" s="141"/>
      <c r="AI142" s="141"/>
      <c r="AJ142" s="141"/>
      <c r="AK142" s="141"/>
      <c r="AL142" s="141"/>
    </row>
    <row r="143" spans="1:38" ht="14.25" customHeight="1" x14ac:dyDescent="0.3">
      <c r="A143" s="196"/>
      <c r="B143" s="133"/>
      <c r="C143" t="s">
        <v>607</v>
      </c>
      <c r="G143" t="s">
        <v>617</v>
      </c>
      <c r="H143" s="153"/>
      <c r="I143" s="153"/>
      <c r="J143" s="153"/>
      <c r="K143" s="153"/>
      <c r="L143" s="153"/>
      <c r="M143" s="153"/>
      <c r="N143" s="153"/>
      <c r="O143" s="153"/>
      <c r="P143" s="153"/>
      <c r="Q143" s="153"/>
      <c r="R143" s="153"/>
      <c r="X143" s="15"/>
      <c r="AB143" s="141"/>
      <c r="AC143" s="141"/>
      <c r="AD143" s="141"/>
      <c r="AE143" s="141"/>
      <c r="AF143" s="141"/>
      <c r="AG143" s="141"/>
      <c r="AH143" s="141"/>
      <c r="AI143" s="141"/>
      <c r="AJ143" s="141"/>
      <c r="AK143" s="141"/>
      <c r="AL143" s="141"/>
    </row>
    <row r="144" spans="1:38" ht="14.25" hidden="1" customHeight="1" outlineLevel="1" x14ac:dyDescent="0.3">
      <c r="A144" s="196"/>
      <c r="B144" s="143" t="s">
        <v>411</v>
      </c>
      <c r="D144" s="144"/>
      <c r="X144" s="15"/>
      <c r="AB144" s="141"/>
      <c r="AC144" s="141"/>
      <c r="AD144" s="141"/>
      <c r="AE144" s="141"/>
      <c r="AF144" s="141"/>
      <c r="AG144" s="141"/>
      <c r="AH144" s="141"/>
      <c r="AI144" s="141"/>
      <c r="AJ144" s="141"/>
      <c r="AK144" s="141"/>
      <c r="AL144" s="141"/>
    </row>
    <row r="145" spans="1:38" ht="14.25" hidden="1" customHeight="1" outlineLevel="1" x14ac:dyDescent="0.3">
      <c r="A145" s="196"/>
      <c r="B145" s="133"/>
      <c r="C145" s="144" t="s">
        <v>407</v>
      </c>
      <c r="D145" s="144"/>
      <c r="X145" s="15"/>
      <c r="AB145" s="141"/>
      <c r="AC145" s="141"/>
      <c r="AD145" s="141"/>
      <c r="AE145" s="141"/>
      <c r="AF145" s="141"/>
      <c r="AG145" s="141"/>
      <c r="AH145" s="141"/>
      <c r="AI145" s="141"/>
      <c r="AJ145" s="141"/>
      <c r="AK145" s="141"/>
      <c r="AL145" s="141"/>
    </row>
    <row r="146" spans="1:38" ht="14.25" hidden="1" customHeight="1" outlineLevel="1" x14ac:dyDescent="0.3">
      <c r="A146" s="196"/>
      <c r="B146" s="133"/>
      <c r="C146" s="144" t="s">
        <v>408</v>
      </c>
      <c r="D146" s="144"/>
      <c r="X146" s="15"/>
      <c r="AB146" s="141"/>
      <c r="AC146" s="141"/>
      <c r="AD146" s="141"/>
      <c r="AE146" s="141"/>
      <c r="AF146" s="141"/>
      <c r="AG146" s="141"/>
      <c r="AH146" s="141"/>
      <c r="AI146" s="141"/>
      <c r="AJ146" s="141"/>
      <c r="AK146" s="141"/>
      <c r="AL146" s="141"/>
    </row>
    <row r="147" spans="1:38" ht="14.25" hidden="1" customHeight="1" outlineLevel="1" x14ac:dyDescent="0.3">
      <c r="A147" s="196"/>
      <c r="B147" s="135"/>
      <c r="C147" s="144" t="s">
        <v>409</v>
      </c>
      <c r="D147" s="144"/>
      <c r="X147" s="15"/>
      <c r="AB147" s="141"/>
      <c r="AC147" s="141"/>
      <c r="AD147" s="141"/>
      <c r="AE147" s="141"/>
      <c r="AF147" s="141"/>
      <c r="AG147" s="141"/>
      <c r="AH147" s="141"/>
      <c r="AI147" s="141"/>
      <c r="AJ147" s="141"/>
      <c r="AK147" s="141"/>
      <c r="AL147" s="141"/>
    </row>
    <row r="148" spans="1:38" ht="14.25" hidden="1" customHeight="1" outlineLevel="1" x14ac:dyDescent="0.3">
      <c r="A148" s="196"/>
      <c r="B148" s="135"/>
      <c r="C148" s="144" t="s">
        <v>410</v>
      </c>
      <c r="D148" s="144"/>
      <c r="X148" s="15"/>
      <c r="AB148" s="141"/>
      <c r="AC148" s="141"/>
      <c r="AD148" s="141"/>
      <c r="AE148" s="141"/>
      <c r="AF148" s="141"/>
      <c r="AG148" s="141"/>
      <c r="AH148" s="141"/>
      <c r="AI148" s="141"/>
      <c r="AJ148" s="141"/>
      <c r="AK148" s="141"/>
      <c r="AL148" s="141"/>
    </row>
    <row r="149" spans="1:38" ht="14.25" hidden="1" customHeight="1" outlineLevel="1" x14ac:dyDescent="0.3">
      <c r="B149" s="143" t="s">
        <v>411</v>
      </c>
      <c r="D149" s="144"/>
      <c r="X149" s="15"/>
      <c r="AB149" s="141"/>
      <c r="AC149" s="141"/>
      <c r="AD149" s="141"/>
      <c r="AE149" s="141"/>
      <c r="AF149" s="141"/>
      <c r="AG149" s="141"/>
      <c r="AH149" s="141"/>
      <c r="AI149" s="141"/>
      <c r="AJ149" s="141"/>
      <c r="AK149" s="141"/>
      <c r="AL149" s="141"/>
    </row>
    <row r="150" spans="1:38" ht="14.25" hidden="1" customHeight="1" outlineLevel="1" x14ac:dyDescent="0.3">
      <c r="A150" s="196"/>
      <c r="B150" s="133"/>
      <c r="C150" s="144" t="s">
        <v>407</v>
      </c>
      <c r="D150" s="144"/>
      <c r="X150" s="15"/>
      <c r="AB150" s="141"/>
      <c r="AC150" s="141"/>
      <c r="AD150" s="141"/>
      <c r="AE150" s="141"/>
      <c r="AF150" s="141"/>
      <c r="AG150" s="141"/>
      <c r="AH150" s="141"/>
      <c r="AI150" s="141"/>
      <c r="AJ150" s="141"/>
      <c r="AK150" s="141"/>
      <c r="AL150" s="141"/>
    </row>
    <row r="151" spans="1:38" ht="14.25" hidden="1" customHeight="1" outlineLevel="1" x14ac:dyDescent="0.3">
      <c r="A151" s="196"/>
      <c r="B151" s="133"/>
      <c r="C151" s="144" t="s">
        <v>408</v>
      </c>
      <c r="D151" s="144"/>
      <c r="X151" s="15"/>
      <c r="AB151" s="141"/>
      <c r="AC151" s="141"/>
      <c r="AD151" s="141"/>
      <c r="AE151" s="141"/>
      <c r="AF151" s="141"/>
      <c r="AG151" s="141"/>
      <c r="AH151" s="141"/>
      <c r="AI151" s="141"/>
      <c r="AJ151" s="141"/>
      <c r="AK151" s="141"/>
      <c r="AL151" s="141"/>
    </row>
    <row r="152" spans="1:38" ht="14.25" hidden="1" customHeight="1" outlineLevel="1" x14ac:dyDescent="0.3">
      <c r="A152" s="196"/>
      <c r="B152" s="133"/>
      <c r="C152" s="144" t="s">
        <v>409</v>
      </c>
      <c r="D152" s="144"/>
      <c r="X152" s="15"/>
      <c r="AB152" s="141"/>
      <c r="AC152" s="141"/>
      <c r="AD152" s="141"/>
      <c r="AE152" s="141"/>
      <c r="AF152" s="141"/>
      <c r="AG152" s="141"/>
      <c r="AH152" s="141"/>
      <c r="AI152" s="141"/>
      <c r="AJ152" s="141"/>
      <c r="AK152" s="141"/>
      <c r="AL152" s="141"/>
    </row>
    <row r="153" spans="1:38" ht="14.25" hidden="1" customHeight="1" outlineLevel="1" x14ac:dyDescent="0.3">
      <c r="A153" s="196"/>
      <c r="B153" s="133"/>
      <c r="C153" s="144" t="s">
        <v>410</v>
      </c>
      <c r="D153" s="144"/>
      <c r="X153" s="15"/>
      <c r="AB153" s="141"/>
      <c r="AC153" s="141"/>
      <c r="AD153" s="141"/>
      <c r="AE153" s="141"/>
      <c r="AF153" s="141"/>
      <c r="AG153" s="141"/>
      <c r="AH153" s="141"/>
      <c r="AI153" s="141"/>
      <c r="AJ153" s="141"/>
      <c r="AK153" s="141"/>
      <c r="AL153" s="141"/>
    </row>
    <row r="154" spans="1:38" ht="14.25" customHeight="1" collapsed="1" x14ac:dyDescent="0.3">
      <c r="B154" s="138" t="s">
        <v>608</v>
      </c>
      <c r="D154" s="144"/>
      <c r="X154" s="15"/>
      <c r="AB154" s="141"/>
      <c r="AC154" s="141"/>
      <c r="AD154" s="141"/>
      <c r="AE154" s="141"/>
      <c r="AF154" s="141"/>
      <c r="AG154" s="141"/>
      <c r="AH154" s="141"/>
      <c r="AI154" s="141"/>
      <c r="AJ154" s="141"/>
      <c r="AK154" s="141"/>
      <c r="AL154" s="141"/>
    </row>
    <row r="155" spans="1:38" ht="14.25" customHeight="1" x14ac:dyDescent="0.3">
      <c r="A155" s="196"/>
      <c r="B155" s="138"/>
      <c r="C155" t="s">
        <v>604</v>
      </c>
      <c r="G155" t="s">
        <v>617</v>
      </c>
      <c r="H155" s="188"/>
      <c r="I155" s="188"/>
      <c r="J155" s="188"/>
      <c r="K155" s="188"/>
      <c r="L155" s="188"/>
      <c r="M155" s="188"/>
      <c r="N155" s="188"/>
      <c r="O155" s="188"/>
      <c r="P155" s="188"/>
      <c r="Q155" s="188"/>
      <c r="R155" s="171"/>
      <c r="T155" t="s">
        <v>628</v>
      </c>
      <c r="U155">
        <f>43.25/3.6</f>
        <v>12.013888888888889</v>
      </c>
      <c r="V155" t="s">
        <v>631</v>
      </c>
      <c r="AB155" s="141"/>
      <c r="AC155" s="141"/>
      <c r="AD155" s="141"/>
      <c r="AE155" s="141"/>
      <c r="AF155" s="141"/>
      <c r="AG155" s="141"/>
      <c r="AH155" s="141"/>
      <c r="AI155" s="141"/>
      <c r="AJ155" s="141"/>
      <c r="AK155" s="141"/>
      <c r="AL155" s="141"/>
    </row>
    <row r="156" spans="1:38" ht="14.25" customHeight="1" x14ac:dyDescent="0.3">
      <c r="A156" s="196"/>
      <c r="B156" s="138"/>
      <c r="C156" t="s">
        <v>607</v>
      </c>
      <c r="G156" t="s">
        <v>617</v>
      </c>
      <c r="X156" s="15"/>
      <c r="AB156" s="141"/>
      <c r="AC156" s="141"/>
      <c r="AD156" s="141"/>
      <c r="AE156" s="141"/>
      <c r="AF156" s="141"/>
      <c r="AG156" s="141"/>
      <c r="AH156" s="141"/>
      <c r="AI156" s="141"/>
      <c r="AJ156" s="141"/>
      <c r="AK156" s="141"/>
      <c r="AL156" s="141"/>
    </row>
    <row r="157" spans="1:38" ht="14.25" customHeight="1" x14ac:dyDescent="0.3">
      <c r="A157" s="196"/>
      <c r="B157" s="138" t="s">
        <v>609</v>
      </c>
      <c r="T157" s="154" t="s">
        <v>630</v>
      </c>
      <c r="U157" s="186" t="s">
        <v>443</v>
      </c>
      <c r="V157" s="154" t="s">
        <v>623</v>
      </c>
      <c r="X157" s="15"/>
      <c r="AB157" s="141"/>
      <c r="AC157" s="141"/>
      <c r="AD157" s="141"/>
      <c r="AE157" s="141"/>
      <c r="AF157" s="141"/>
      <c r="AG157" s="141"/>
      <c r="AH157" s="141"/>
      <c r="AI157" s="141"/>
      <c r="AJ157" s="141"/>
      <c r="AK157" s="141"/>
      <c r="AL157" s="141"/>
    </row>
    <row r="158" spans="1:38" ht="14.25" customHeight="1" x14ac:dyDescent="0.3">
      <c r="A158" s="196"/>
      <c r="B158" s="138"/>
      <c r="C158" t="s">
        <v>604</v>
      </c>
      <c r="G158" t="s">
        <v>617</v>
      </c>
      <c r="H158" s="188"/>
      <c r="I158" s="188"/>
      <c r="J158" s="188"/>
      <c r="K158" s="188"/>
      <c r="L158" s="188"/>
      <c r="M158" s="188"/>
      <c r="N158" s="188"/>
      <c r="O158" s="188"/>
      <c r="P158" s="188"/>
      <c r="Q158" s="188"/>
      <c r="R158" s="181"/>
      <c r="T158" t="s">
        <v>628</v>
      </c>
      <c r="U158">
        <f>46/3.6</f>
        <v>12.777777777777777</v>
      </c>
      <c r="V158" t="s">
        <v>631</v>
      </c>
      <c r="X158" s="15"/>
      <c r="AB158" s="141"/>
      <c r="AC158" s="141"/>
      <c r="AD158" s="141"/>
      <c r="AE158" s="141"/>
      <c r="AF158" s="141"/>
      <c r="AG158" s="141"/>
      <c r="AH158" s="141"/>
      <c r="AI158" s="141"/>
      <c r="AJ158" s="141"/>
      <c r="AK158" s="141"/>
      <c r="AL158" s="141"/>
    </row>
    <row r="159" spans="1:38" ht="14.25" customHeight="1" x14ac:dyDescent="0.3">
      <c r="A159" s="196"/>
      <c r="B159" s="138"/>
      <c r="C159" t="s">
        <v>605</v>
      </c>
      <c r="G159" t="s">
        <v>617</v>
      </c>
      <c r="H159" s="188"/>
      <c r="I159" s="188"/>
      <c r="J159" s="188"/>
      <c r="K159" s="188"/>
      <c r="L159" s="188"/>
      <c r="M159" s="188"/>
      <c r="N159" s="188"/>
      <c r="O159" s="188"/>
      <c r="P159" s="188"/>
      <c r="Q159" s="188"/>
      <c r="R159" s="181"/>
      <c r="T159" t="s">
        <v>628</v>
      </c>
      <c r="U159">
        <f>45.25/3.6</f>
        <v>12.569444444444445</v>
      </c>
      <c r="V159" t="s">
        <v>631</v>
      </c>
      <c r="X159" s="15"/>
      <c r="AB159" s="141"/>
      <c r="AC159" s="141"/>
      <c r="AD159" s="141"/>
      <c r="AE159" s="141"/>
      <c r="AF159" s="141"/>
      <c r="AG159" s="141"/>
      <c r="AH159" s="141"/>
      <c r="AI159" s="141"/>
      <c r="AJ159" s="141"/>
      <c r="AK159" s="141"/>
      <c r="AL159" s="141"/>
    </row>
    <row r="160" spans="1:38" ht="14.25" customHeight="1" x14ac:dyDescent="0.3">
      <c r="A160" s="196"/>
      <c r="B160" s="138"/>
      <c r="C160" t="s">
        <v>606</v>
      </c>
      <c r="G160" t="s">
        <v>618</v>
      </c>
      <c r="H160" s="188"/>
      <c r="I160" s="188"/>
      <c r="J160" s="188"/>
      <c r="K160" s="188"/>
      <c r="L160" s="188"/>
      <c r="M160" s="188"/>
      <c r="N160" s="188"/>
      <c r="O160" s="188"/>
      <c r="P160" s="188"/>
      <c r="Q160" s="188"/>
      <c r="R160" s="181"/>
      <c r="T160" t="s">
        <v>629</v>
      </c>
      <c r="U160">
        <v>1</v>
      </c>
      <c r="V160" t="s">
        <v>632</v>
      </c>
      <c r="X160" s="15"/>
      <c r="AB160" s="141"/>
      <c r="AC160" s="141"/>
      <c r="AD160" s="141"/>
      <c r="AE160" s="141"/>
      <c r="AF160" s="141"/>
      <c r="AG160" s="141"/>
      <c r="AH160" s="141"/>
      <c r="AI160" s="141"/>
      <c r="AJ160" s="141"/>
      <c r="AK160" s="141"/>
      <c r="AL160" s="141"/>
    </row>
    <row r="161" spans="1:38" ht="14.25" customHeight="1" x14ac:dyDescent="0.3">
      <c r="A161" s="196"/>
      <c r="B161" s="138"/>
      <c r="C161" t="s">
        <v>610</v>
      </c>
      <c r="G161" t="s">
        <v>617</v>
      </c>
      <c r="H161" s="188"/>
      <c r="I161" s="188"/>
      <c r="J161" s="188"/>
      <c r="K161" s="188"/>
      <c r="L161" s="188"/>
      <c r="M161" s="188"/>
      <c r="N161" s="188"/>
      <c r="O161" s="188"/>
      <c r="P161" s="188"/>
      <c r="Q161" s="188"/>
      <c r="R161" s="181"/>
      <c r="T161" t="s">
        <v>628</v>
      </c>
      <c r="U161">
        <f>45.25/3.6</f>
        <v>12.569444444444445</v>
      </c>
      <c r="V161" t="s">
        <v>631</v>
      </c>
      <c r="X161" s="15"/>
      <c r="AB161" s="141"/>
      <c r="AC161" s="141"/>
      <c r="AD161" s="141"/>
      <c r="AE161" s="141"/>
      <c r="AF161" s="141"/>
      <c r="AG161" s="141"/>
      <c r="AH161" s="141"/>
      <c r="AI161" s="141"/>
      <c r="AJ161" s="141"/>
      <c r="AK161" s="141"/>
      <c r="AL161" s="141"/>
    </row>
    <row r="162" spans="1:38" ht="14.25" customHeight="1" x14ac:dyDescent="0.3">
      <c r="A162" s="196"/>
      <c r="B162" s="138"/>
      <c r="C162" t="s">
        <v>607</v>
      </c>
      <c r="G162" t="s">
        <v>617</v>
      </c>
      <c r="H162" s="188"/>
      <c r="I162" s="188"/>
      <c r="J162" s="188"/>
      <c r="K162" s="188"/>
      <c r="L162" s="188"/>
      <c r="M162" s="188"/>
      <c r="N162" s="188"/>
      <c r="O162" s="188"/>
      <c r="P162" s="188"/>
      <c r="Q162" s="188"/>
      <c r="R162" s="181"/>
      <c r="T162" t="s">
        <v>628</v>
      </c>
      <c r="U162">
        <f>45.25/3.6</f>
        <v>12.569444444444445</v>
      </c>
      <c r="V162" t="s">
        <v>631</v>
      </c>
      <c r="X162" s="15"/>
      <c r="AB162" s="141"/>
      <c r="AC162" s="141"/>
      <c r="AD162" s="141"/>
      <c r="AE162" s="141"/>
      <c r="AF162" s="141"/>
      <c r="AG162" s="141"/>
      <c r="AH162" s="141"/>
      <c r="AI162" s="141"/>
      <c r="AJ162" s="141"/>
      <c r="AK162" s="141"/>
      <c r="AL162" s="141"/>
    </row>
    <row r="163" spans="1:38" ht="14.25" customHeight="1" x14ac:dyDescent="0.3">
      <c r="A163" s="196"/>
      <c r="B163" s="138"/>
      <c r="X163" s="15"/>
      <c r="AB163" s="141"/>
      <c r="AC163" s="141"/>
      <c r="AD163" s="141"/>
      <c r="AE163" s="141"/>
      <c r="AF163" s="141"/>
      <c r="AG163" s="141"/>
      <c r="AH163" s="141"/>
      <c r="AI163" s="141"/>
      <c r="AJ163" s="141"/>
      <c r="AK163" s="141"/>
      <c r="AL163" s="141"/>
    </row>
    <row r="164" spans="1:38" ht="14.25" customHeight="1" x14ac:dyDescent="0.3">
      <c r="A164" s="195" t="s">
        <v>439</v>
      </c>
      <c r="B164" s="137" t="s">
        <v>619</v>
      </c>
      <c r="C164" s="136"/>
      <c r="D164" s="136"/>
      <c r="E164" s="136"/>
      <c r="F164" s="136"/>
      <c r="G164" s="136"/>
      <c r="H164" s="150"/>
      <c r="I164" s="150"/>
      <c r="J164" s="150"/>
      <c r="K164" s="150"/>
      <c r="L164" s="150"/>
      <c r="M164" s="150"/>
      <c r="N164" s="150"/>
      <c r="O164" s="150"/>
      <c r="P164" s="150"/>
      <c r="Q164" s="150"/>
      <c r="R164" s="150"/>
      <c r="X164" s="15"/>
      <c r="AB164" s="141"/>
      <c r="AC164" s="141"/>
      <c r="AD164" s="141"/>
      <c r="AE164" s="141"/>
      <c r="AF164" s="141"/>
      <c r="AG164" s="141"/>
      <c r="AH164" s="141"/>
      <c r="AI164" s="141"/>
      <c r="AJ164" s="141"/>
      <c r="AK164" s="141"/>
      <c r="AL164" s="141"/>
    </row>
    <row r="165" spans="1:38" ht="14.25" customHeight="1" x14ac:dyDescent="0.3">
      <c r="A165" s="196"/>
      <c r="B165" s="138" t="s">
        <v>603</v>
      </c>
      <c r="H165" s="152"/>
      <c r="I165" s="152"/>
      <c r="J165" s="152"/>
      <c r="K165" s="152"/>
      <c r="L165" s="152"/>
      <c r="M165" s="152"/>
      <c r="N165" s="152"/>
      <c r="O165" s="152"/>
      <c r="P165" s="152"/>
      <c r="Q165" s="152"/>
      <c r="R165" s="152"/>
      <c r="X165" s="15"/>
      <c r="AB165" s="141"/>
      <c r="AC165" s="141"/>
      <c r="AD165" s="141"/>
      <c r="AE165" s="141"/>
      <c r="AF165" s="141"/>
      <c r="AG165" s="141"/>
      <c r="AH165" s="141"/>
      <c r="AI165" s="141"/>
      <c r="AJ165" s="141"/>
      <c r="AK165" s="141"/>
      <c r="AL165" s="141"/>
    </row>
    <row r="166" spans="1:38" ht="14.25" customHeight="1" x14ac:dyDescent="0.3">
      <c r="A166" s="196"/>
      <c r="B166" s="23"/>
      <c r="C166" t="s">
        <v>604</v>
      </c>
      <c r="G166" t="s">
        <v>623</v>
      </c>
      <c r="H166" s="152">
        <f>H140*$U140/100*H59</f>
        <v>19525.277734094783</v>
      </c>
      <c r="I166" s="152">
        <f t="shared" ref="I166:Q169" si="11">I140*$U140/100*I59</f>
        <v>19722.502761711905</v>
      </c>
      <c r="J166" s="152">
        <f t="shared" si="11"/>
        <v>19921.719961325158</v>
      </c>
      <c r="K166" s="152">
        <f t="shared" si="11"/>
        <v>20122.949455883998</v>
      </c>
      <c r="L166" s="152">
        <f t="shared" si="11"/>
        <v>20326.211571599997</v>
      </c>
      <c r="M166" s="152">
        <f t="shared" si="11"/>
        <v>20531.526839999995</v>
      </c>
      <c r="N166" s="152">
        <f t="shared" si="11"/>
        <v>20738.915999999997</v>
      </c>
      <c r="O166" s="152">
        <f t="shared" si="11"/>
        <v>20948.399999999998</v>
      </c>
      <c r="P166" s="152">
        <f t="shared" si="11"/>
        <v>21160</v>
      </c>
      <c r="Q166" s="152">
        <f t="shared" si="11"/>
        <v>21160</v>
      </c>
      <c r="R166" s="152">
        <f>R140*$U140/100*R59</f>
        <v>21160</v>
      </c>
      <c r="T166" t="s">
        <v>628</v>
      </c>
      <c r="U166">
        <f>46/3.6</f>
        <v>12.777777777777777</v>
      </c>
      <c r="V166" t="s">
        <v>631</v>
      </c>
      <c r="X166" s="15"/>
      <c r="AB166" s="141"/>
      <c r="AC166" s="141"/>
      <c r="AD166" s="141"/>
      <c r="AE166" s="141"/>
      <c r="AF166" s="141"/>
      <c r="AG166" s="141"/>
      <c r="AH166" s="141"/>
      <c r="AI166" s="141"/>
      <c r="AJ166" s="141"/>
      <c r="AK166" s="141"/>
      <c r="AL166" s="141"/>
    </row>
    <row r="167" spans="1:38" ht="14.25" customHeight="1" x14ac:dyDescent="0.3">
      <c r="A167" s="196"/>
      <c r="B167" s="23"/>
      <c r="C167" t="s">
        <v>605</v>
      </c>
      <c r="G167" t="s">
        <v>623</v>
      </c>
      <c r="H167" s="152">
        <f>H141*$U141/100*H60</f>
        <v>0</v>
      </c>
      <c r="I167" s="152">
        <f t="shared" si="11"/>
        <v>0</v>
      </c>
      <c r="J167" s="152">
        <f t="shared" si="11"/>
        <v>0</v>
      </c>
      <c r="K167" s="152">
        <f t="shared" si="11"/>
        <v>0</v>
      </c>
      <c r="L167" s="152">
        <f>L141*$U141/100*L60</f>
        <v>7818.822916666667</v>
      </c>
      <c r="M167" s="152">
        <f t="shared" si="11"/>
        <v>7818.822916666667</v>
      </c>
      <c r="N167" s="152">
        <f t="shared" si="11"/>
        <v>7818.822916666667</v>
      </c>
      <c r="O167" s="152">
        <f t="shared" si="11"/>
        <v>7818.822916666667</v>
      </c>
      <c r="P167" s="152">
        <f t="shared" si="11"/>
        <v>7818.822916666667</v>
      </c>
      <c r="Q167" s="152">
        <f t="shared" si="11"/>
        <v>7818.822916666667</v>
      </c>
      <c r="R167" s="152">
        <f>R141*$U141/100*R60</f>
        <v>7818.822916666667</v>
      </c>
      <c r="T167" t="s">
        <v>628</v>
      </c>
      <c r="U167">
        <f>45.25/3.6</f>
        <v>12.569444444444445</v>
      </c>
      <c r="V167" t="s">
        <v>631</v>
      </c>
      <c r="X167" s="15"/>
      <c r="AB167" s="141"/>
      <c r="AC167" s="141"/>
      <c r="AD167" s="141"/>
      <c r="AE167" s="141"/>
      <c r="AF167" s="141"/>
      <c r="AG167" s="141"/>
      <c r="AH167" s="141"/>
      <c r="AI167" s="141"/>
      <c r="AJ167" s="141"/>
      <c r="AK167" s="141"/>
      <c r="AL167" s="141"/>
    </row>
    <row r="168" spans="1:38" ht="14.25" customHeight="1" x14ac:dyDescent="0.3">
      <c r="A168" s="196"/>
      <c r="B168" s="133"/>
      <c r="C168" t="s">
        <v>606</v>
      </c>
      <c r="G168" t="s">
        <v>623</v>
      </c>
      <c r="H168" s="152">
        <f>H142*$U142/100*H61</f>
        <v>0</v>
      </c>
      <c r="I168" s="152">
        <f t="shared" si="11"/>
        <v>0</v>
      </c>
      <c r="J168" s="152">
        <f t="shared" si="11"/>
        <v>0</v>
      </c>
      <c r="K168" s="152">
        <f t="shared" si="11"/>
        <v>0</v>
      </c>
      <c r="L168" s="152">
        <f t="shared" si="11"/>
        <v>0</v>
      </c>
      <c r="M168" s="152">
        <f t="shared" si="11"/>
        <v>0</v>
      </c>
      <c r="N168" s="152">
        <f t="shared" si="11"/>
        <v>0</v>
      </c>
      <c r="O168" s="152">
        <f t="shared" si="11"/>
        <v>0</v>
      </c>
      <c r="P168" s="152">
        <f t="shared" si="11"/>
        <v>0</v>
      </c>
      <c r="Q168" s="152">
        <f t="shared" si="11"/>
        <v>0</v>
      </c>
      <c r="R168" s="152">
        <f>R142*$U142/100*R61</f>
        <v>0</v>
      </c>
      <c r="T168" t="s">
        <v>629</v>
      </c>
      <c r="U168">
        <v>1</v>
      </c>
      <c r="V168" t="s">
        <v>632</v>
      </c>
      <c r="X168" s="15"/>
      <c r="AB168" s="141"/>
      <c r="AC168" s="141"/>
      <c r="AD168" s="141"/>
      <c r="AE168" s="141"/>
      <c r="AF168" s="141"/>
      <c r="AG168" s="141"/>
      <c r="AH168" s="141"/>
      <c r="AI168" s="141"/>
      <c r="AJ168" s="141"/>
      <c r="AK168" s="141"/>
      <c r="AL168" s="141"/>
    </row>
    <row r="169" spans="1:38" ht="14.25" customHeight="1" x14ac:dyDescent="0.3">
      <c r="A169" s="196"/>
      <c r="B169" s="133"/>
      <c r="C169" t="s">
        <v>607</v>
      </c>
      <c r="G169" t="s">
        <v>623</v>
      </c>
      <c r="H169" s="152">
        <f>H143*$U143/100*H62</f>
        <v>0</v>
      </c>
      <c r="I169" s="152">
        <f t="shared" si="11"/>
        <v>0</v>
      </c>
      <c r="J169" s="152">
        <f t="shared" si="11"/>
        <v>0</v>
      </c>
      <c r="K169" s="152">
        <f t="shared" si="11"/>
        <v>0</v>
      </c>
      <c r="L169" s="152">
        <f t="shared" si="11"/>
        <v>0</v>
      </c>
      <c r="M169" s="152">
        <f t="shared" si="11"/>
        <v>0</v>
      </c>
      <c r="N169" s="152">
        <f t="shared" si="11"/>
        <v>0</v>
      </c>
      <c r="O169" s="152">
        <f t="shared" si="11"/>
        <v>0</v>
      </c>
      <c r="P169" s="152">
        <f t="shared" si="11"/>
        <v>0</v>
      </c>
      <c r="Q169" s="152">
        <f t="shared" si="11"/>
        <v>0</v>
      </c>
      <c r="R169" s="152">
        <f>R143*$U143/100*R62</f>
        <v>0</v>
      </c>
      <c r="X169" s="15"/>
      <c r="AB169" s="141"/>
      <c r="AC169" s="141"/>
      <c r="AD169" s="141"/>
      <c r="AE169" s="141"/>
      <c r="AF169" s="141"/>
      <c r="AG169" s="141"/>
      <c r="AH169" s="141"/>
      <c r="AI169" s="141"/>
      <c r="AJ169" s="141"/>
      <c r="AK169" s="141"/>
      <c r="AL169" s="141"/>
    </row>
    <row r="170" spans="1:38" ht="14.25" customHeight="1" x14ac:dyDescent="0.3">
      <c r="A170" s="196"/>
      <c r="B170" s="133"/>
      <c r="C170" s="144" t="s">
        <v>620</v>
      </c>
      <c r="D170" s="144"/>
      <c r="G170" t="s">
        <v>623</v>
      </c>
      <c r="H170" s="152">
        <f>SUM(H166:H169)</f>
        <v>19525.277734094783</v>
      </c>
      <c r="I170" s="152">
        <f t="shared" ref="I170:R170" si="12">SUM(I166:I169)</f>
        <v>19722.502761711905</v>
      </c>
      <c r="J170" s="152">
        <f t="shared" si="12"/>
        <v>19921.719961325158</v>
      </c>
      <c r="K170" s="152">
        <f t="shared" si="12"/>
        <v>20122.949455883998</v>
      </c>
      <c r="L170" s="152">
        <f t="shared" si="12"/>
        <v>28145.034488266665</v>
      </c>
      <c r="M170" s="152">
        <f t="shared" si="12"/>
        <v>28350.349756666663</v>
      </c>
      <c r="N170" s="152">
        <f t="shared" si="12"/>
        <v>28557.738916666665</v>
      </c>
      <c r="O170" s="152">
        <f t="shared" si="12"/>
        <v>28767.222916666666</v>
      </c>
      <c r="P170" s="152">
        <f t="shared" si="12"/>
        <v>28978.822916666668</v>
      </c>
      <c r="Q170" s="152">
        <f t="shared" si="12"/>
        <v>28978.822916666668</v>
      </c>
      <c r="R170" s="152">
        <f t="shared" si="12"/>
        <v>28978.822916666668</v>
      </c>
      <c r="X170" s="154"/>
      <c r="Y170" s="154" t="s">
        <v>637</v>
      </c>
      <c r="Z170" s="154" t="s">
        <v>638</v>
      </c>
      <c r="AB170" s="141"/>
      <c r="AC170" s="141"/>
      <c r="AD170" s="141"/>
      <c r="AE170" s="141"/>
      <c r="AF170" s="141"/>
      <c r="AG170" s="141"/>
      <c r="AH170" s="141"/>
      <c r="AI170" s="141"/>
      <c r="AJ170" s="141"/>
      <c r="AK170" s="141"/>
      <c r="AL170" s="141"/>
    </row>
    <row r="171" spans="1:38" ht="14.25" customHeight="1" x14ac:dyDescent="0.3">
      <c r="A171" s="196"/>
      <c r="B171" s="133"/>
      <c r="C171" s="185" t="s">
        <v>621</v>
      </c>
      <c r="D171" s="185"/>
      <c r="E171" s="154"/>
      <c r="F171" s="154"/>
      <c r="G171" s="154" t="s">
        <v>643</v>
      </c>
      <c r="H171" s="157">
        <f>H170/SUM(H5)</f>
        <v>19525.277734094783</v>
      </c>
      <c r="I171" s="157">
        <f t="shared" ref="I171:R171" si="13">I170/SUM(I5)</f>
        <v>19722.502761711905</v>
      </c>
      <c r="J171" s="157">
        <f t="shared" si="13"/>
        <v>19921.719961325158</v>
      </c>
      <c r="K171" s="157">
        <f t="shared" si="13"/>
        <v>20122.949455883998</v>
      </c>
      <c r="L171" s="157">
        <f t="shared" si="13"/>
        <v>14072.517244133332</v>
      </c>
      <c r="M171" s="157">
        <f t="shared" si="13"/>
        <v>14175.174878333331</v>
      </c>
      <c r="N171" s="157">
        <f t="shared" si="13"/>
        <v>14278.869458333333</v>
      </c>
      <c r="O171" s="157">
        <f t="shared" si="13"/>
        <v>14383.611458333333</v>
      </c>
      <c r="P171" s="157">
        <f t="shared" si="13"/>
        <v>14489.411458333334</v>
      </c>
      <c r="Q171" s="157">
        <f t="shared" si="13"/>
        <v>14489.411458333334</v>
      </c>
      <c r="R171" s="157">
        <f t="shared" si="13"/>
        <v>14489.411458333334</v>
      </c>
      <c r="X171" s="187" t="s">
        <v>639</v>
      </c>
      <c r="Y171" s="157">
        <f>0.6*42.66*1000</f>
        <v>25595.999999999996</v>
      </c>
      <c r="Z171" s="157">
        <f>0.8*42.66*1000</f>
        <v>34128</v>
      </c>
      <c r="AB171" s="141"/>
      <c r="AC171" s="141"/>
      <c r="AD171" s="141"/>
      <c r="AE171" s="141"/>
      <c r="AF171" s="141"/>
      <c r="AG171" s="141"/>
      <c r="AH171" s="141"/>
      <c r="AI171" s="141"/>
      <c r="AJ171" s="141"/>
      <c r="AK171" s="141"/>
      <c r="AL171" s="141"/>
    </row>
    <row r="172" spans="1:38" ht="14.25" hidden="1" customHeight="1" outlineLevel="1" x14ac:dyDescent="0.3">
      <c r="A172" s="196"/>
      <c r="B172" s="143" t="s">
        <v>411</v>
      </c>
      <c r="D172" s="144"/>
      <c r="H172" s="151"/>
      <c r="I172" s="151"/>
      <c r="J172" s="151"/>
      <c r="K172" s="151"/>
      <c r="L172" s="151"/>
      <c r="M172" s="151"/>
      <c r="N172" s="151"/>
      <c r="O172" s="151"/>
      <c r="P172" s="151"/>
      <c r="Q172" s="151"/>
      <c r="R172" s="151"/>
      <c r="X172" s="15"/>
      <c r="AB172" s="141"/>
      <c r="AC172" s="141"/>
      <c r="AD172" s="141"/>
      <c r="AE172" s="141"/>
      <c r="AF172" s="141"/>
      <c r="AG172" s="141"/>
      <c r="AH172" s="141"/>
      <c r="AI172" s="141"/>
      <c r="AJ172" s="141"/>
      <c r="AK172" s="141"/>
      <c r="AL172" s="141"/>
    </row>
    <row r="173" spans="1:38" ht="14.25" hidden="1" customHeight="1" outlineLevel="1" x14ac:dyDescent="0.3">
      <c r="A173" s="196"/>
      <c r="B173" s="133"/>
      <c r="C173" s="144" t="s">
        <v>407</v>
      </c>
      <c r="D173" s="144"/>
      <c r="H173" s="151"/>
      <c r="I173" s="151"/>
      <c r="J173" s="151"/>
      <c r="K173" s="151"/>
      <c r="L173" s="151"/>
      <c r="M173" s="151"/>
      <c r="N173" s="151"/>
      <c r="O173" s="151"/>
      <c r="P173" s="151"/>
      <c r="Q173" s="151"/>
      <c r="R173" s="151"/>
      <c r="X173" s="15"/>
      <c r="AB173" s="141"/>
      <c r="AC173" s="141"/>
      <c r="AD173" s="141"/>
      <c r="AE173" s="141"/>
      <c r="AF173" s="141"/>
      <c r="AG173" s="141"/>
      <c r="AH173" s="141"/>
      <c r="AI173" s="141"/>
      <c r="AJ173" s="141"/>
      <c r="AK173" s="141"/>
      <c r="AL173" s="141"/>
    </row>
    <row r="174" spans="1:38" ht="14.25" hidden="1" customHeight="1" outlineLevel="1" x14ac:dyDescent="0.3">
      <c r="A174" s="196"/>
      <c r="B174" s="133"/>
      <c r="C174" s="144" t="s">
        <v>408</v>
      </c>
      <c r="D174" s="144"/>
      <c r="H174" s="151"/>
      <c r="I174" s="151"/>
      <c r="J174" s="151"/>
      <c r="K174" s="151"/>
      <c r="L174" s="151"/>
      <c r="M174" s="151"/>
      <c r="N174" s="151"/>
      <c r="O174" s="151"/>
      <c r="P174" s="151"/>
      <c r="Q174" s="151"/>
      <c r="R174" s="151"/>
      <c r="X174" s="15"/>
      <c r="AB174" s="141"/>
      <c r="AC174" s="141"/>
      <c r="AD174" s="141"/>
      <c r="AE174" s="141"/>
      <c r="AF174" s="141"/>
      <c r="AG174" s="141"/>
      <c r="AH174" s="141"/>
      <c r="AI174" s="141"/>
      <c r="AJ174" s="141"/>
      <c r="AK174" s="141"/>
      <c r="AL174" s="141"/>
    </row>
    <row r="175" spans="1:38" ht="14.25" hidden="1" customHeight="1" outlineLevel="1" x14ac:dyDescent="0.3">
      <c r="A175" s="196"/>
      <c r="B175" s="135"/>
      <c r="C175" s="144" t="s">
        <v>409</v>
      </c>
      <c r="D175" s="144"/>
      <c r="H175" s="151"/>
      <c r="I175" s="151"/>
      <c r="J175" s="151"/>
      <c r="K175" s="151"/>
      <c r="L175" s="151"/>
      <c r="M175" s="151"/>
      <c r="N175" s="151"/>
      <c r="O175" s="151"/>
      <c r="P175" s="151"/>
      <c r="Q175" s="151"/>
      <c r="R175" s="151"/>
      <c r="X175" s="15"/>
      <c r="AB175" s="141"/>
      <c r="AC175" s="141"/>
      <c r="AD175" s="141"/>
      <c r="AE175" s="141"/>
      <c r="AF175" s="141"/>
      <c r="AG175" s="141"/>
      <c r="AH175" s="141"/>
      <c r="AI175" s="141"/>
      <c r="AJ175" s="141"/>
      <c r="AK175" s="141"/>
      <c r="AL175" s="141"/>
    </row>
    <row r="176" spans="1:38" ht="14.25" hidden="1" customHeight="1" outlineLevel="1" x14ac:dyDescent="0.3">
      <c r="A176" s="196"/>
      <c r="B176" s="135"/>
      <c r="C176" s="144" t="s">
        <v>410</v>
      </c>
      <c r="D176" s="144"/>
      <c r="H176" s="151"/>
      <c r="I176" s="151"/>
      <c r="J176" s="151"/>
      <c r="K176" s="151"/>
      <c r="L176" s="151"/>
      <c r="M176" s="151"/>
      <c r="N176" s="151"/>
      <c r="O176" s="151"/>
      <c r="P176" s="151"/>
      <c r="Q176" s="151"/>
      <c r="R176" s="151"/>
      <c r="X176" s="15"/>
      <c r="AB176" s="141"/>
      <c r="AC176" s="141"/>
      <c r="AD176" s="141"/>
      <c r="AE176" s="141"/>
      <c r="AF176" s="141"/>
      <c r="AG176" s="141"/>
      <c r="AH176" s="141"/>
      <c r="AI176" s="141"/>
      <c r="AJ176" s="141"/>
      <c r="AK176" s="141"/>
      <c r="AL176" s="141"/>
    </row>
    <row r="177" spans="1:38" ht="14.25" hidden="1" customHeight="1" outlineLevel="1" x14ac:dyDescent="0.3">
      <c r="A177" s="196"/>
      <c r="B177" s="143" t="s">
        <v>411</v>
      </c>
      <c r="D177" s="144"/>
      <c r="H177" s="151"/>
      <c r="I177" s="151"/>
      <c r="J177" s="151"/>
      <c r="K177" s="151"/>
      <c r="L177" s="151"/>
      <c r="M177" s="151"/>
      <c r="N177" s="151"/>
      <c r="O177" s="151"/>
      <c r="P177" s="151"/>
      <c r="Q177" s="151"/>
      <c r="R177" s="151"/>
      <c r="X177" s="15"/>
      <c r="AB177" s="141"/>
      <c r="AC177" s="141"/>
      <c r="AD177" s="141"/>
      <c r="AE177" s="141"/>
      <c r="AF177" s="141"/>
      <c r="AG177" s="141"/>
      <c r="AH177" s="141"/>
      <c r="AI177" s="141"/>
      <c r="AJ177" s="141"/>
      <c r="AK177" s="141"/>
      <c r="AL177" s="141"/>
    </row>
    <row r="178" spans="1:38" ht="14.25" hidden="1" customHeight="1" outlineLevel="1" x14ac:dyDescent="0.3">
      <c r="A178" s="196"/>
      <c r="B178" s="133"/>
      <c r="C178" s="144" t="s">
        <v>407</v>
      </c>
      <c r="D178" s="144"/>
      <c r="H178" s="151"/>
      <c r="I178" s="151"/>
      <c r="J178" s="151"/>
      <c r="K178" s="151"/>
      <c r="L178" s="151"/>
      <c r="M178" s="151"/>
      <c r="N178" s="151"/>
      <c r="O178" s="151"/>
      <c r="P178" s="151"/>
      <c r="Q178" s="151"/>
      <c r="R178" s="151"/>
      <c r="X178" s="15"/>
      <c r="AB178" s="141"/>
      <c r="AC178" s="141"/>
      <c r="AD178" s="141"/>
      <c r="AE178" s="141"/>
      <c r="AF178" s="141"/>
      <c r="AG178" s="141"/>
      <c r="AH178" s="141"/>
      <c r="AI178" s="141"/>
      <c r="AJ178" s="141"/>
      <c r="AK178" s="141"/>
      <c r="AL178" s="141"/>
    </row>
    <row r="179" spans="1:38" ht="14.25" hidden="1" customHeight="1" outlineLevel="1" x14ac:dyDescent="0.3">
      <c r="B179" s="133"/>
      <c r="C179" s="144" t="s">
        <v>408</v>
      </c>
      <c r="D179" s="144"/>
      <c r="H179" s="151"/>
      <c r="I179" s="151"/>
      <c r="J179" s="151"/>
      <c r="K179" s="151"/>
      <c r="L179" s="151"/>
      <c r="M179" s="151"/>
      <c r="N179" s="151"/>
      <c r="O179" s="151"/>
      <c r="P179" s="151"/>
      <c r="Q179" s="151"/>
      <c r="R179" s="151"/>
      <c r="X179" s="15"/>
      <c r="AB179" s="141"/>
      <c r="AC179" s="141"/>
      <c r="AD179" s="141"/>
      <c r="AE179" s="141"/>
      <c r="AF179" s="141"/>
      <c r="AG179" s="141"/>
      <c r="AH179" s="141"/>
      <c r="AI179" s="141"/>
      <c r="AJ179" s="141"/>
      <c r="AK179" s="141"/>
      <c r="AL179" s="141"/>
    </row>
    <row r="180" spans="1:38" ht="14.25" hidden="1" customHeight="1" outlineLevel="1" x14ac:dyDescent="0.3">
      <c r="A180" s="196"/>
      <c r="B180" s="133"/>
      <c r="C180" s="144" t="s">
        <v>409</v>
      </c>
      <c r="D180" s="144"/>
      <c r="H180" s="151"/>
      <c r="I180" s="151"/>
      <c r="J180" s="151"/>
      <c r="K180" s="151"/>
      <c r="L180" s="151"/>
      <c r="M180" s="151"/>
      <c r="N180" s="151"/>
      <c r="O180" s="151"/>
      <c r="P180" s="151"/>
      <c r="Q180" s="151"/>
      <c r="R180" s="151"/>
      <c r="X180" s="15"/>
      <c r="AB180" s="141"/>
      <c r="AC180" s="141"/>
      <c r="AD180" s="141"/>
      <c r="AE180" s="141"/>
      <c r="AF180" s="141"/>
      <c r="AG180" s="141"/>
      <c r="AH180" s="141"/>
      <c r="AI180" s="141"/>
      <c r="AJ180" s="141"/>
      <c r="AK180" s="141"/>
      <c r="AL180" s="141"/>
    </row>
    <row r="181" spans="1:38" ht="14.25" hidden="1" customHeight="1" outlineLevel="1" x14ac:dyDescent="0.3">
      <c r="A181" s="196"/>
      <c r="B181" s="133"/>
      <c r="C181" s="144" t="s">
        <v>410</v>
      </c>
      <c r="D181" s="144"/>
      <c r="H181" s="151"/>
      <c r="I181" s="151"/>
      <c r="J181" s="151"/>
      <c r="K181" s="151"/>
      <c r="L181" s="151"/>
      <c r="M181" s="151"/>
      <c r="N181" s="151"/>
      <c r="O181" s="151"/>
      <c r="P181" s="151"/>
      <c r="Q181" s="151"/>
      <c r="R181" s="151"/>
      <c r="X181" s="15"/>
      <c r="AB181" s="141"/>
      <c r="AC181" s="141"/>
      <c r="AD181" s="141"/>
      <c r="AE181" s="141"/>
      <c r="AF181" s="141"/>
      <c r="AG181" s="141"/>
      <c r="AH181" s="141"/>
      <c r="AI181" s="141"/>
      <c r="AJ181" s="141"/>
      <c r="AK181" s="141"/>
      <c r="AL181" s="141"/>
    </row>
    <row r="182" spans="1:38" ht="14.25" customHeight="1" collapsed="1" x14ac:dyDescent="0.3">
      <c r="A182" s="196"/>
      <c r="B182" s="138" t="s">
        <v>608</v>
      </c>
      <c r="D182" s="144"/>
      <c r="H182" s="151"/>
      <c r="I182" s="151"/>
      <c r="J182" s="151"/>
      <c r="K182" s="151"/>
      <c r="L182" s="151"/>
      <c r="M182" s="151"/>
      <c r="N182" s="151"/>
      <c r="O182" s="151"/>
      <c r="P182" s="151"/>
      <c r="Q182" s="151"/>
      <c r="R182" s="151"/>
      <c r="X182" s="15"/>
      <c r="AB182" s="141"/>
      <c r="AC182" s="141"/>
      <c r="AD182" s="141"/>
      <c r="AE182" s="141"/>
      <c r="AF182" s="141"/>
      <c r="AG182" s="141"/>
      <c r="AH182" s="141"/>
      <c r="AI182" s="141"/>
      <c r="AJ182" s="141"/>
      <c r="AK182" s="141"/>
      <c r="AL182" s="141"/>
    </row>
    <row r="183" spans="1:38" ht="14.25" customHeight="1" x14ac:dyDescent="0.3">
      <c r="B183" s="138"/>
      <c r="C183" t="s">
        <v>604</v>
      </c>
      <c r="G183" t="s">
        <v>623</v>
      </c>
      <c r="H183" s="152">
        <f t="shared" ref="H183:R184" si="14">H155*$U155/100*H74</f>
        <v>0</v>
      </c>
      <c r="I183" s="152">
        <f t="shared" si="14"/>
        <v>0</v>
      </c>
      <c r="J183" s="152">
        <f t="shared" si="14"/>
        <v>0</v>
      </c>
      <c r="K183" s="152">
        <f t="shared" si="14"/>
        <v>0</v>
      </c>
      <c r="L183" s="152">
        <f t="shared" si="14"/>
        <v>0</v>
      </c>
      <c r="M183" s="152">
        <f t="shared" si="14"/>
        <v>0</v>
      </c>
      <c r="N183" s="152">
        <f t="shared" si="14"/>
        <v>0</v>
      </c>
      <c r="O183" s="152">
        <f t="shared" si="14"/>
        <v>0</v>
      </c>
      <c r="P183" s="152">
        <f t="shared" si="14"/>
        <v>0</v>
      </c>
      <c r="Q183" s="152">
        <f t="shared" si="14"/>
        <v>0</v>
      </c>
      <c r="R183" s="152">
        <f t="shared" si="14"/>
        <v>0</v>
      </c>
      <c r="T183" t="s">
        <v>628</v>
      </c>
      <c r="U183" s="213">
        <f>43.25/3.6</f>
        <v>12.013888888888889</v>
      </c>
      <c r="V183" t="s">
        <v>631</v>
      </c>
      <c r="AB183" s="141"/>
      <c r="AC183" s="141"/>
      <c r="AD183" s="141"/>
      <c r="AE183" s="141"/>
      <c r="AF183" s="141"/>
      <c r="AG183" s="141"/>
      <c r="AH183" s="141"/>
      <c r="AI183" s="141"/>
      <c r="AJ183" s="141"/>
      <c r="AK183" s="141"/>
      <c r="AL183" s="141"/>
    </row>
    <row r="184" spans="1:38" ht="14.25" customHeight="1" x14ac:dyDescent="0.3">
      <c r="A184" s="196"/>
      <c r="B184" s="138"/>
      <c r="C184" t="s">
        <v>607</v>
      </c>
      <c r="G184" t="s">
        <v>623</v>
      </c>
      <c r="H184" s="152">
        <f t="shared" si="14"/>
        <v>0</v>
      </c>
      <c r="I184" s="152">
        <f t="shared" si="14"/>
        <v>0</v>
      </c>
      <c r="J184" s="152">
        <f t="shared" si="14"/>
        <v>0</v>
      </c>
      <c r="K184" s="152">
        <f t="shared" si="14"/>
        <v>0</v>
      </c>
      <c r="L184" s="152">
        <f t="shared" si="14"/>
        <v>0</v>
      </c>
      <c r="M184" s="152">
        <f t="shared" si="14"/>
        <v>0</v>
      </c>
      <c r="N184" s="152">
        <f t="shared" si="14"/>
        <v>0</v>
      </c>
      <c r="O184" s="152">
        <f t="shared" si="14"/>
        <v>0</v>
      </c>
      <c r="P184" s="152">
        <f t="shared" si="14"/>
        <v>0</v>
      </c>
      <c r="Q184" s="152">
        <f t="shared" si="14"/>
        <v>0</v>
      </c>
      <c r="R184" s="152">
        <f t="shared" si="14"/>
        <v>0</v>
      </c>
      <c r="T184" s="154" t="s">
        <v>630</v>
      </c>
      <c r="U184" s="214" t="s">
        <v>443</v>
      </c>
      <c r="V184" s="154" t="s">
        <v>623</v>
      </c>
      <c r="X184" s="15"/>
      <c r="AB184" s="141"/>
      <c r="AC184" s="141"/>
      <c r="AD184" s="141"/>
      <c r="AE184" s="141"/>
      <c r="AF184" s="141"/>
      <c r="AG184" s="141"/>
      <c r="AH184" s="141"/>
      <c r="AI184" s="141"/>
      <c r="AJ184" s="141"/>
      <c r="AK184" s="141"/>
      <c r="AL184" s="141"/>
    </row>
    <row r="185" spans="1:38" ht="14.25" customHeight="1" x14ac:dyDescent="0.3">
      <c r="A185" s="196"/>
      <c r="B185" s="138"/>
      <c r="C185" s="144" t="s">
        <v>620</v>
      </c>
      <c r="D185" s="144"/>
      <c r="G185" t="s">
        <v>623</v>
      </c>
      <c r="H185" s="152">
        <f>SUM(H183:H184)</f>
        <v>0</v>
      </c>
      <c r="I185" s="152">
        <f t="shared" ref="I185:R185" si="15">SUM(I183:I184)</f>
        <v>0</v>
      </c>
      <c r="J185" s="152">
        <f t="shared" si="15"/>
        <v>0</v>
      </c>
      <c r="K185" s="152">
        <f t="shared" si="15"/>
        <v>0</v>
      </c>
      <c r="L185" s="152">
        <f t="shared" si="15"/>
        <v>0</v>
      </c>
      <c r="M185" s="152">
        <f t="shared" si="15"/>
        <v>0</v>
      </c>
      <c r="N185" s="152">
        <f t="shared" si="15"/>
        <v>0</v>
      </c>
      <c r="O185" s="152">
        <f t="shared" si="15"/>
        <v>0</v>
      </c>
      <c r="P185" s="152">
        <f t="shared" si="15"/>
        <v>0</v>
      </c>
      <c r="Q185" s="152">
        <f t="shared" si="15"/>
        <v>0</v>
      </c>
      <c r="R185" s="152">
        <f t="shared" si="15"/>
        <v>0</v>
      </c>
      <c r="T185" s="154"/>
      <c r="U185" s="186"/>
      <c r="V185" s="154"/>
      <c r="X185" s="154"/>
      <c r="Y185" s="154" t="s">
        <v>637</v>
      </c>
      <c r="Z185" s="154" t="s">
        <v>638</v>
      </c>
      <c r="AB185" s="141"/>
      <c r="AC185" s="141"/>
      <c r="AD185" s="141"/>
      <c r="AE185" s="141"/>
      <c r="AF185" s="141"/>
      <c r="AG185" s="141"/>
      <c r="AH185" s="141"/>
      <c r="AI185" s="141"/>
      <c r="AJ185" s="141"/>
      <c r="AK185" s="141"/>
      <c r="AL185" s="141"/>
    </row>
    <row r="186" spans="1:38" ht="14.25" customHeight="1" x14ac:dyDescent="0.3">
      <c r="A186" s="196"/>
      <c r="B186" s="138"/>
      <c r="C186" s="185" t="s">
        <v>621</v>
      </c>
      <c r="D186" s="185"/>
      <c r="E186" s="154"/>
      <c r="F186" s="154"/>
      <c r="G186" s="154" t="s">
        <v>643</v>
      </c>
      <c r="H186" s="157" t="e">
        <f>H185/SUM(H21:H22)</f>
        <v>#DIV/0!</v>
      </c>
      <c r="I186" s="157" t="e">
        <f t="shared" ref="I186:R186" si="16">I185/SUM(I21:I22)</f>
        <v>#DIV/0!</v>
      </c>
      <c r="J186" s="157" t="e">
        <f t="shared" si="16"/>
        <v>#DIV/0!</v>
      </c>
      <c r="K186" s="157" t="e">
        <f t="shared" si="16"/>
        <v>#DIV/0!</v>
      </c>
      <c r="L186" s="157" t="e">
        <f t="shared" si="16"/>
        <v>#DIV/0!</v>
      </c>
      <c r="M186" s="157" t="e">
        <f t="shared" si="16"/>
        <v>#DIV/0!</v>
      </c>
      <c r="N186" s="157" t="e">
        <f t="shared" si="16"/>
        <v>#DIV/0!</v>
      </c>
      <c r="O186" s="157" t="e">
        <f t="shared" si="16"/>
        <v>#DIV/0!</v>
      </c>
      <c r="P186" s="157" t="e">
        <f t="shared" si="16"/>
        <v>#DIV/0!</v>
      </c>
      <c r="Q186" s="157" t="e">
        <f t="shared" si="16"/>
        <v>#DIV/0!</v>
      </c>
      <c r="R186" s="157" t="e">
        <f t="shared" si="16"/>
        <v>#DIV/0!</v>
      </c>
      <c r="T186" s="154"/>
      <c r="U186" s="186"/>
      <c r="V186" s="154"/>
      <c r="X186" s="187" t="s">
        <v>639</v>
      </c>
      <c r="Y186" s="157">
        <f>0.05*42.66*1000</f>
        <v>2133</v>
      </c>
      <c r="Z186" s="157">
        <f>0.1*42.66*1000</f>
        <v>4266</v>
      </c>
      <c r="AB186" s="141"/>
      <c r="AC186" s="141"/>
      <c r="AD186" s="141"/>
      <c r="AE186" s="141"/>
      <c r="AF186" s="141"/>
      <c r="AG186" s="141"/>
      <c r="AH186" s="141"/>
      <c r="AI186" s="141"/>
      <c r="AJ186" s="141"/>
      <c r="AK186" s="141"/>
      <c r="AL186" s="141"/>
    </row>
    <row r="187" spans="1:38" ht="14.25" customHeight="1" x14ac:dyDescent="0.3">
      <c r="A187" s="196"/>
      <c r="B187" s="138" t="s">
        <v>609</v>
      </c>
      <c r="H187" s="151"/>
      <c r="I187" s="151"/>
      <c r="J187" s="151"/>
      <c r="K187" s="151"/>
      <c r="L187" s="151"/>
      <c r="M187" s="151"/>
      <c r="N187" s="151"/>
      <c r="O187" s="151"/>
      <c r="P187" s="151"/>
      <c r="Q187" s="151"/>
      <c r="R187" s="151"/>
      <c r="X187" s="15"/>
      <c r="AB187" s="141"/>
      <c r="AC187" s="141"/>
      <c r="AD187" s="141"/>
      <c r="AE187" s="141"/>
      <c r="AF187" s="141"/>
      <c r="AG187" s="141"/>
      <c r="AH187" s="141"/>
      <c r="AI187" s="141"/>
      <c r="AJ187" s="141"/>
      <c r="AK187" s="141"/>
      <c r="AL187" s="141"/>
    </row>
    <row r="188" spans="1:38" ht="14.25" customHeight="1" x14ac:dyDescent="0.3">
      <c r="A188" s="196"/>
      <c r="B188" s="138"/>
      <c r="C188" t="s">
        <v>604</v>
      </c>
      <c r="G188" t="s">
        <v>623</v>
      </c>
      <c r="H188" s="152">
        <f t="shared" ref="H188:R192" si="17">H158*$U158/100*H77</f>
        <v>0</v>
      </c>
      <c r="I188" s="152">
        <f t="shared" si="17"/>
        <v>0</v>
      </c>
      <c r="J188" s="152">
        <f t="shared" si="17"/>
        <v>0</v>
      </c>
      <c r="K188" s="152">
        <f t="shared" si="17"/>
        <v>0</v>
      </c>
      <c r="L188" s="152">
        <f t="shared" si="17"/>
        <v>0</v>
      </c>
      <c r="M188" s="152">
        <f t="shared" si="17"/>
        <v>0</v>
      </c>
      <c r="N188" s="152">
        <f t="shared" si="17"/>
        <v>0</v>
      </c>
      <c r="O188" s="152">
        <f t="shared" si="17"/>
        <v>0</v>
      </c>
      <c r="P188" s="152">
        <f t="shared" si="17"/>
        <v>0</v>
      </c>
      <c r="Q188" s="152">
        <f t="shared" si="17"/>
        <v>0</v>
      </c>
      <c r="R188" s="152">
        <f t="shared" si="17"/>
        <v>0</v>
      </c>
      <c r="T188" t="s">
        <v>628</v>
      </c>
      <c r="U188">
        <f>46/3.6</f>
        <v>12.777777777777777</v>
      </c>
      <c r="V188" t="s">
        <v>631</v>
      </c>
      <c r="X188" s="15"/>
      <c r="AB188" s="141"/>
      <c r="AC188" s="141"/>
      <c r="AD188" s="141"/>
      <c r="AE188" s="141"/>
      <c r="AF188" s="141"/>
      <c r="AG188" s="141"/>
      <c r="AH188" s="141"/>
      <c r="AI188" s="141"/>
      <c r="AJ188" s="141"/>
      <c r="AK188" s="141"/>
      <c r="AL188" s="141"/>
    </row>
    <row r="189" spans="1:38" ht="14.25" customHeight="1" x14ac:dyDescent="0.3">
      <c r="A189" s="196"/>
      <c r="B189" s="138"/>
      <c r="C189" t="s">
        <v>605</v>
      </c>
      <c r="G189" t="s">
        <v>623</v>
      </c>
      <c r="H189" s="152">
        <f t="shared" si="17"/>
        <v>0</v>
      </c>
      <c r="I189" s="152">
        <f t="shared" si="17"/>
        <v>0</v>
      </c>
      <c r="J189" s="152">
        <f t="shared" si="17"/>
        <v>0</v>
      </c>
      <c r="K189" s="152">
        <f t="shared" si="17"/>
        <v>0</v>
      </c>
      <c r="L189" s="152">
        <f t="shared" si="17"/>
        <v>0</v>
      </c>
      <c r="M189" s="152">
        <f t="shared" si="17"/>
        <v>0</v>
      </c>
      <c r="N189" s="152">
        <f t="shared" si="17"/>
        <v>0</v>
      </c>
      <c r="O189" s="152">
        <f t="shared" si="17"/>
        <v>0</v>
      </c>
      <c r="P189" s="152">
        <f t="shared" si="17"/>
        <v>0</v>
      </c>
      <c r="Q189" s="152">
        <f t="shared" si="17"/>
        <v>0</v>
      </c>
      <c r="R189" s="152">
        <f t="shared" si="17"/>
        <v>0</v>
      </c>
      <c r="T189" t="s">
        <v>628</v>
      </c>
      <c r="U189">
        <f>45.25/3.6</f>
        <v>12.569444444444445</v>
      </c>
      <c r="V189" t="s">
        <v>631</v>
      </c>
      <c r="X189" s="15"/>
      <c r="AB189" s="141"/>
      <c r="AC189" s="141"/>
      <c r="AD189" s="141"/>
      <c r="AE189" s="141"/>
      <c r="AF189" s="141"/>
      <c r="AG189" s="141"/>
      <c r="AH189" s="141"/>
      <c r="AI189" s="141"/>
      <c r="AJ189" s="141"/>
      <c r="AK189" s="141"/>
      <c r="AL189" s="141"/>
    </row>
    <row r="190" spans="1:38" ht="14.25" customHeight="1" x14ac:dyDescent="0.3">
      <c r="A190" s="196"/>
      <c r="B190" s="138"/>
      <c r="C190" t="s">
        <v>606</v>
      </c>
      <c r="G190" t="s">
        <v>623</v>
      </c>
      <c r="H190" s="152">
        <f t="shared" si="17"/>
        <v>0</v>
      </c>
      <c r="I190" s="152">
        <f t="shared" si="17"/>
        <v>0</v>
      </c>
      <c r="J190" s="152">
        <f t="shared" si="17"/>
        <v>0</v>
      </c>
      <c r="K190" s="152">
        <f t="shared" si="17"/>
        <v>0</v>
      </c>
      <c r="L190" s="152">
        <f t="shared" si="17"/>
        <v>0</v>
      </c>
      <c r="M190" s="152">
        <f t="shared" si="17"/>
        <v>0</v>
      </c>
      <c r="N190" s="152">
        <f t="shared" si="17"/>
        <v>0</v>
      </c>
      <c r="O190" s="152">
        <f t="shared" si="17"/>
        <v>0</v>
      </c>
      <c r="P190" s="152">
        <f t="shared" si="17"/>
        <v>0</v>
      </c>
      <c r="Q190" s="152">
        <f t="shared" si="17"/>
        <v>0</v>
      </c>
      <c r="R190" s="152">
        <f t="shared" si="17"/>
        <v>0</v>
      </c>
      <c r="T190" t="s">
        <v>629</v>
      </c>
      <c r="U190">
        <v>1</v>
      </c>
      <c r="V190" t="s">
        <v>632</v>
      </c>
      <c r="X190" s="15"/>
      <c r="AB190" s="141"/>
      <c r="AC190" s="141"/>
      <c r="AD190" s="141"/>
      <c r="AE190" s="141"/>
      <c r="AF190" s="141"/>
      <c r="AG190" s="141"/>
      <c r="AH190" s="141"/>
      <c r="AI190" s="141"/>
      <c r="AJ190" s="141"/>
      <c r="AK190" s="141"/>
      <c r="AL190" s="141"/>
    </row>
    <row r="191" spans="1:38" ht="14.25" customHeight="1" x14ac:dyDescent="0.3">
      <c r="A191" s="196"/>
      <c r="B191" s="138"/>
      <c r="C191" t="s">
        <v>610</v>
      </c>
      <c r="G191" t="s">
        <v>623</v>
      </c>
      <c r="H191" s="152">
        <f t="shared" si="17"/>
        <v>0</v>
      </c>
      <c r="I191" s="152">
        <f t="shared" si="17"/>
        <v>0</v>
      </c>
      <c r="J191" s="152">
        <f t="shared" si="17"/>
        <v>0</v>
      </c>
      <c r="K191" s="152">
        <f t="shared" si="17"/>
        <v>0</v>
      </c>
      <c r="L191" s="152">
        <f t="shared" si="17"/>
        <v>0</v>
      </c>
      <c r="M191" s="152">
        <f t="shared" si="17"/>
        <v>0</v>
      </c>
      <c r="N191" s="152">
        <f t="shared" si="17"/>
        <v>0</v>
      </c>
      <c r="O191" s="152">
        <f t="shared" si="17"/>
        <v>0</v>
      </c>
      <c r="P191" s="152">
        <f t="shared" si="17"/>
        <v>0</v>
      </c>
      <c r="Q191" s="152">
        <f t="shared" si="17"/>
        <v>0</v>
      </c>
      <c r="R191" s="152">
        <f t="shared" si="17"/>
        <v>0</v>
      </c>
      <c r="T191" t="s">
        <v>628</v>
      </c>
      <c r="U191">
        <f>45.25/3.6</f>
        <v>12.569444444444445</v>
      </c>
      <c r="V191" t="s">
        <v>631</v>
      </c>
      <c r="X191" s="15"/>
      <c r="AB191" s="141"/>
      <c r="AC191" s="141"/>
      <c r="AD191" s="141"/>
      <c r="AE191" s="141"/>
      <c r="AF191" s="141"/>
      <c r="AG191" s="141"/>
      <c r="AH191" s="141"/>
      <c r="AI191" s="141"/>
      <c r="AJ191" s="141"/>
      <c r="AK191" s="141"/>
      <c r="AL191" s="141"/>
    </row>
    <row r="192" spans="1:38" ht="14.25" customHeight="1" x14ac:dyDescent="0.3">
      <c r="A192" s="196"/>
      <c r="B192" s="138"/>
      <c r="C192" t="s">
        <v>607</v>
      </c>
      <c r="G192" t="s">
        <v>623</v>
      </c>
      <c r="H192" s="152">
        <f t="shared" si="17"/>
        <v>0</v>
      </c>
      <c r="I192" s="152">
        <f t="shared" si="17"/>
        <v>0</v>
      </c>
      <c r="J192" s="152">
        <f t="shared" si="17"/>
        <v>0</v>
      </c>
      <c r="K192" s="152">
        <f t="shared" si="17"/>
        <v>0</v>
      </c>
      <c r="L192" s="152">
        <f t="shared" si="17"/>
        <v>0</v>
      </c>
      <c r="M192" s="152">
        <f t="shared" si="17"/>
        <v>0</v>
      </c>
      <c r="N192" s="152">
        <f t="shared" si="17"/>
        <v>0</v>
      </c>
      <c r="O192" s="152">
        <f t="shared" si="17"/>
        <v>0</v>
      </c>
      <c r="P192" s="152">
        <f t="shared" si="17"/>
        <v>0</v>
      </c>
      <c r="Q192" s="152">
        <f t="shared" si="17"/>
        <v>0</v>
      </c>
      <c r="R192" s="152">
        <f t="shared" si="17"/>
        <v>0</v>
      </c>
      <c r="T192" t="s">
        <v>628</v>
      </c>
      <c r="U192">
        <f>45.25/3.6</f>
        <v>12.569444444444445</v>
      </c>
      <c r="V192" t="s">
        <v>631</v>
      </c>
      <c r="X192" s="15"/>
      <c r="AB192" s="141"/>
      <c r="AC192" s="141"/>
      <c r="AD192" s="141"/>
      <c r="AE192" s="141"/>
      <c r="AF192" s="141"/>
      <c r="AG192" s="141"/>
      <c r="AH192" s="141"/>
      <c r="AI192" s="141"/>
      <c r="AJ192" s="141"/>
      <c r="AK192" s="141"/>
      <c r="AL192" s="141"/>
    </row>
    <row r="193" spans="1:38" ht="14.25" customHeight="1" x14ac:dyDescent="0.3">
      <c r="A193" s="196"/>
      <c r="B193" s="146"/>
      <c r="C193" s="144" t="s">
        <v>620</v>
      </c>
      <c r="D193" s="144"/>
      <c r="G193" t="s">
        <v>623</v>
      </c>
      <c r="H193" s="152">
        <f>SUM(H188:H192)</f>
        <v>0</v>
      </c>
      <c r="I193" s="152">
        <f t="shared" ref="I193:R193" si="18">SUM(I188:I192)</f>
        <v>0</v>
      </c>
      <c r="J193" s="152">
        <f t="shared" si="18"/>
        <v>0</v>
      </c>
      <c r="K193" s="152">
        <f t="shared" si="18"/>
        <v>0</v>
      </c>
      <c r="L193" s="152">
        <f t="shared" si="18"/>
        <v>0</v>
      </c>
      <c r="M193" s="152">
        <f t="shared" si="18"/>
        <v>0</v>
      </c>
      <c r="N193" s="152">
        <f t="shared" si="18"/>
        <v>0</v>
      </c>
      <c r="O193" s="152">
        <f t="shared" si="18"/>
        <v>0</v>
      </c>
      <c r="P193" s="152">
        <f t="shared" si="18"/>
        <v>0</v>
      </c>
      <c r="Q193" s="152">
        <f t="shared" si="18"/>
        <v>0</v>
      </c>
      <c r="R193" s="152">
        <f t="shared" si="18"/>
        <v>0</v>
      </c>
      <c r="X193" s="154"/>
      <c r="Y193" s="154" t="s">
        <v>637</v>
      </c>
      <c r="Z193" s="154" t="s">
        <v>638</v>
      </c>
      <c r="AH193" s="141"/>
      <c r="AI193" s="141"/>
      <c r="AJ193" s="141"/>
      <c r="AK193" s="141"/>
      <c r="AL193" s="141"/>
    </row>
    <row r="194" spans="1:38" ht="14.25" customHeight="1" x14ac:dyDescent="0.3">
      <c r="A194" s="196"/>
      <c r="B194" s="146"/>
      <c r="C194" s="185" t="s">
        <v>621</v>
      </c>
      <c r="D194" s="185"/>
      <c r="E194" s="154"/>
      <c r="F194" s="154"/>
      <c r="G194" s="154" t="s">
        <v>643</v>
      </c>
      <c r="H194" s="157" t="e">
        <f>H193/SUM(H24:H28)</f>
        <v>#DIV/0!</v>
      </c>
      <c r="I194" s="157" t="e">
        <f t="shared" ref="I194:R194" si="19">I193/SUM(I24:I28)</f>
        <v>#DIV/0!</v>
      </c>
      <c r="J194" s="157" t="e">
        <f t="shared" si="19"/>
        <v>#DIV/0!</v>
      </c>
      <c r="K194" s="157" t="e">
        <f t="shared" si="19"/>
        <v>#DIV/0!</v>
      </c>
      <c r="L194" s="157" t="e">
        <f t="shared" si="19"/>
        <v>#DIV/0!</v>
      </c>
      <c r="M194" s="157" t="e">
        <f t="shared" si="19"/>
        <v>#DIV/0!</v>
      </c>
      <c r="N194" s="157" t="e">
        <f t="shared" si="19"/>
        <v>#DIV/0!</v>
      </c>
      <c r="O194" s="157" t="e">
        <f t="shared" si="19"/>
        <v>#DIV/0!</v>
      </c>
      <c r="P194" s="157" t="e">
        <f t="shared" si="19"/>
        <v>#DIV/0!</v>
      </c>
      <c r="Q194" s="157" t="e">
        <f t="shared" si="19"/>
        <v>#DIV/0!</v>
      </c>
      <c r="R194" s="157" t="e">
        <f t="shared" si="19"/>
        <v>#DIV/0!</v>
      </c>
      <c r="X194" s="187" t="s">
        <v>639</v>
      </c>
      <c r="Y194" s="157">
        <f>8*42.66*1000</f>
        <v>341280</v>
      </c>
      <c r="Z194" s="157">
        <f>20*42.66*1000</f>
        <v>853199.99999999988</v>
      </c>
      <c r="AH194" s="141"/>
      <c r="AI194" s="141"/>
      <c r="AJ194" s="141"/>
      <c r="AK194" s="141"/>
      <c r="AL194" s="141"/>
    </row>
    <row r="195" spans="1:38" ht="14.25" customHeight="1" x14ac:dyDescent="0.3">
      <c r="A195" s="196"/>
      <c r="B195" s="146" t="s">
        <v>622</v>
      </c>
      <c r="C195" s="144"/>
      <c r="D195" s="144"/>
      <c r="AH195" s="141"/>
      <c r="AI195" s="141"/>
      <c r="AJ195" s="141"/>
      <c r="AK195" s="141"/>
      <c r="AL195" s="141"/>
    </row>
    <row r="196" spans="1:38" ht="14.25" customHeight="1" x14ac:dyDescent="0.3">
      <c r="A196" s="196"/>
      <c r="B196" s="138"/>
      <c r="C196" t="s">
        <v>604</v>
      </c>
      <c r="G196" t="s">
        <v>623</v>
      </c>
      <c r="H196" s="152">
        <f>H166+H183+H188</f>
        <v>19525.277734094783</v>
      </c>
      <c r="I196" s="152">
        <f t="shared" ref="I196:R196" si="20">I166+I183+I188</f>
        <v>19722.502761711905</v>
      </c>
      <c r="J196" s="152">
        <f t="shared" si="20"/>
        <v>19921.719961325158</v>
      </c>
      <c r="K196" s="152">
        <f t="shared" si="20"/>
        <v>20122.949455883998</v>
      </c>
      <c r="L196" s="152">
        <f t="shared" si="20"/>
        <v>20326.211571599997</v>
      </c>
      <c r="M196" s="152">
        <f t="shared" si="20"/>
        <v>20531.526839999995</v>
      </c>
      <c r="N196" s="152">
        <f t="shared" si="20"/>
        <v>20738.915999999997</v>
      </c>
      <c r="O196" s="152">
        <f t="shared" si="20"/>
        <v>20948.399999999998</v>
      </c>
      <c r="P196" s="152">
        <f t="shared" si="20"/>
        <v>21160</v>
      </c>
      <c r="Q196" s="152">
        <f t="shared" si="20"/>
        <v>21160</v>
      </c>
      <c r="R196" s="152">
        <f t="shared" si="20"/>
        <v>21160</v>
      </c>
      <c r="AH196" s="141"/>
      <c r="AI196" s="141"/>
      <c r="AJ196" s="141"/>
      <c r="AK196" s="141"/>
      <c r="AL196" s="141"/>
    </row>
    <row r="197" spans="1:38" ht="14.25" customHeight="1" x14ac:dyDescent="0.3">
      <c r="A197" s="196"/>
      <c r="B197" s="138"/>
      <c r="C197" t="s">
        <v>605</v>
      </c>
      <c r="G197" t="s">
        <v>623</v>
      </c>
      <c r="H197" s="152">
        <f>H167+H189</f>
        <v>0</v>
      </c>
      <c r="I197" s="152">
        <f t="shared" ref="I197:R198" si="21">I167+I189</f>
        <v>0</v>
      </c>
      <c r="J197" s="152">
        <f t="shared" si="21"/>
        <v>0</v>
      </c>
      <c r="K197" s="152">
        <f t="shared" si="21"/>
        <v>0</v>
      </c>
      <c r="L197" s="152">
        <f t="shared" si="21"/>
        <v>7818.822916666667</v>
      </c>
      <c r="M197" s="152">
        <f t="shared" si="21"/>
        <v>7818.822916666667</v>
      </c>
      <c r="N197" s="152">
        <f t="shared" si="21"/>
        <v>7818.822916666667</v>
      </c>
      <c r="O197" s="152">
        <f t="shared" si="21"/>
        <v>7818.822916666667</v>
      </c>
      <c r="P197" s="152">
        <f t="shared" si="21"/>
        <v>7818.822916666667</v>
      </c>
      <c r="Q197" s="152">
        <f t="shared" si="21"/>
        <v>7818.822916666667</v>
      </c>
      <c r="R197" s="152">
        <f t="shared" si="21"/>
        <v>7818.822916666667</v>
      </c>
      <c r="AH197" s="141"/>
      <c r="AI197" s="141"/>
      <c r="AJ197" s="141"/>
      <c r="AK197" s="141"/>
      <c r="AL197" s="141"/>
    </row>
    <row r="198" spans="1:38" ht="14.25" customHeight="1" x14ac:dyDescent="0.3">
      <c r="A198" s="196"/>
      <c r="B198" s="138"/>
      <c r="C198" t="s">
        <v>606</v>
      </c>
      <c r="G198" t="s">
        <v>623</v>
      </c>
      <c r="H198" s="152">
        <f>H168+H190</f>
        <v>0</v>
      </c>
      <c r="I198" s="152">
        <f t="shared" si="21"/>
        <v>0</v>
      </c>
      <c r="J198" s="152">
        <f t="shared" si="21"/>
        <v>0</v>
      </c>
      <c r="K198" s="152">
        <f t="shared" si="21"/>
        <v>0</v>
      </c>
      <c r="L198" s="152">
        <f t="shared" si="21"/>
        <v>0</v>
      </c>
      <c r="M198" s="152">
        <f t="shared" si="21"/>
        <v>0</v>
      </c>
      <c r="N198" s="152">
        <f t="shared" si="21"/>
        <v>0</v>
      </c>
      <c r="O198" s="152">
        <f t="shared" si="21"/>
        <v>0</v>
      </c>
      <c r="P198" s="152">
        <f t="shared" si="21"/>
        <v>0</v>
      </c>
      <c r="Q198" s="152">
        <f t="shared" si="21"/>
        <v>0</v>
      </c>
      <c r="R198" s="152">
        <f t="shared" si="21"/>
        <v>0</v>
      </c>
      <c r="AH198" s="141"/>
      <c r="AI198" s="141"/>
      <c r="AJ198" s="141"/>
      <c r="AK198" s="141"/>
      <c r="AL198" s="141"/>
    </row>
    <row r="199" spans="1:38" ht="14.25" customHeight="1" x14ac:dyDescent="0.3">
      <c r="A199" s="196"/>
      <c r="B199" s="138"/>
      <c r="C199" t="s">
        <v>610</v>
      </c>
      <c r="G199" t="s">
        <v>623</v>
      </c>
      <c r="H199" s="152">
        <f>H191</f>
        <v>0</v>
      </c>
      <c r="I199" s="152">
        <f t="shared" ref="I199:R199" si="22">I191</f>
        <v>0</v>
      </c>
      <c r="J199" s="152">
        <f t="shared" si="22"/>
        <v>0</v>
      </c>
      <c r="K199" s="152">
        <f t="shared" si="22"/>
        <v>0</v>
      </c>
      <c r="L199" s="152">
        <f t="shared" si="22"/>
        <v>0</v>
      </c>
      <c r="M199" s="152">
        <f t="shared" si="22"/>
        <v>0</v>
      </c>
      <c r="N199" s="152">
        <f t="shared" si="22"/>
        <v>0</v>
      </c>
      <c r="O199" s="152">
        <f t="shared" si="22"/>
        <v>0</v>
      </c>
      <c r="P199" s="152">
        <f t="shared" si="22"/>
        <v>0</v>
      </c>
      <c r="Q199" s="152">
        <f t="shared" si="22"/>
        <v>0</v>
      </c>
      <c r="R199" s="152">
        <f t="shared" si="22"/>
        <v>0</v>
      </c>
      <c r="AH199" s="141"/>
      <c r="AI199" s="141"/>
      <c r="AJ199" s="141"/>
      <c r="AK199" s="141"/>
      <c r="AL199" s="141"/>
    </row>
    <row r="200" spans="1:38" ht="14.25" customHeight="1" x14ac:dyDescent="0.3">
      <c r="A200" s="196"/>
      <c r="B200" s="138"/>
      <c r="C200" t="s">
        <v>607</v>
      </c>
      <c r="G200" t="s">
        <v>623</v>
      </c>
      <c r="H200" s="152">
        <f t="shared" ref="H200:R200" si="23">H169+H192+H184</f>
        <v>0</v>
      </c>
      <c r="I200" s="152">
        <f t="shared" si="23"/>
        <v>0</v>
      </c>
      <c r="J200" s="152">
        <f t="shared" si="23"/>
        <v>0</v>
      </c>
      <c r="K200" s="152">
        <f t="shared" si="23"/>
        <v>0</v>
      </c>
      <c r="L200" s="152">
        <f t="shared" si="23"/>
        <v>0</v>
      </c>
      <c r="M200" s="152">
        <f t="shared" si="23"/>
        <v>0</v>
      </c>
      <c r="N200" s="152">
        <f t="shared" si="23"/>
        <v>0</v>
      </c>
      <c r="O200" s="152">
        <f t="shared" si="23"/>
        <v>0</v>
      </c>
      <c r="P200" s="152">
        <f t="shared" si="23"/>
        <v>0</v>
      </c>
      <c r="Q200" s="152">
        <f t="shared" si="23"/>
        <v>0</v>
      </c>
      <c r="R200" s="152">
        <f t="shared" si="23"/>
        <v>0</v>
      </c>
      <c r="AH200" s="141"/>
      <c r="AI200" s="141"/>
      <c r="AJ200" s="141"/>
      <c r="AK200" s="141"/>
      <c r="AL200" s="141"/>
    </row>
    <row r="201" spans="1:38" ht="21" customHeight="1" x14ac:dyDescent="0.3">
      <c r="A201" s="196"/>
      <c r="B201" s="138"/>
      <c r="C201" t="s">
        <v>620</v>
      </c>
      <c r="G201" t="s">
        <v>623</v>
      </c>
      <c r="H201" s="152">
        <f>SUM(H196:H200)</f>
        <v>19525.277734094783</v>
      </c>
      <c r="I201" s="152">
        <f t="shared" ref="I201:R201" si="24">SUM(I196:I200)</f>
        <v>19722.502761711905</v>
      </c>
      <c r="J201" s="152">
        <f t="shared" si="24"/>
        <v>19921.719961325158</v>
      </c>
      <c r="K201" s="152">
        <f t="shared" si="24"/>
        <v>20122.949455883998</v>
      </c>
      <c r="L201" s="152">
        <f t="shared" si="24"/>
        <v>28145.034488266665</v>
      </c>
      <c r="M201" s="152">
        <f t="shared" si="24"/>
        <v>28350.349756666663</v>
      </c>
      <c r="N201" s="152">
        <f t="shared" si="24"/>
        <v>28557.738916666665</v>
      </c>
      <c r="O201" s="152">
        <f t="shared" si="24"/>
        <v>28767.222916666666</v>
      </c>
      <c r="P201" s="152">
        <f t="shared" si="24"/>
        <v>28978.822916666668</v>
      </c>
      <c r="Q201" s="152">
        <f t="shared" si="24"/>
        <v>28978.822916666668</v>
      </c>
      <c r="R201" s="152">
        <f t="shared" si="24"/>
        <v>28978.822916666668</v>
      </c>
      <c r="S201" s="244">
        <f>R201/H201</f>
        <v>1.4841695627235165</v>
      </c>
      <c r="AH201" s="141"/>
      <c r="AI201" s="141"/>
      <c r="AJ201" s="141"/>
      <c r="AK201" s="141"/>
      <c r="AL201" s="141"/>
    </row>
    <row r="202" spans="1:38" ht="14.25" customHeight="1" x14ac:dyDescent="0.3">
      <c r="A202" s="196"/>
      <c r="B202" s="138"/>
      <c r="S202" s="170"/>
      <c r="AH202" s="141"/>
      <c r="AI202" s="141"/>
      <c r="AJ202" s="141"/>
      <c r="AK202" s="141"/>
      <c r="AL202" s="141"/>
    </row>
    <row r="203" spans="1:38" ht="14.25" customHeight="1" x14ac:dyDescent="0.3">
      <c r="A203" s="195" t="s">
        <v>440</v>
      </c>
      <c r="B203" s="137" t="s">
        <v>624</v>
      </c>
      <c r="C203" s="136"/>
      <c r="D203" s="136"/>
      <c r="E203" s="136"/>
      <c r="F203" s="136"/>
      <c r="G203" s="136"/>
      <c r="H203" s="150"/>
      <c r="I203" s="150"/>
      <c r="J203" s="150"/>
      <c r="K203" s="150"/>
      <c r="L203" s="150"/>
      <c r="M203" s="150"/>
      <c r="N203" s="150"/>
      <c r="O203" s="150"/>
      <c r="P203" s="150"/>
      <c r="Q203" s="150"/>
      <c r="R203" s="150"/>
      <c r="S203" s="170"/>
      <c r="X203" s="15"/>
      <c r="AB203" s="141"/>
      <c r="AC203" s="141"/>
      <c r="AD203" s="141"/>
      <c r="AE203" s="141"/>
      <c r="AF203" s="141"/>
      <c r="AG203" s="141"/>
      <c r="AH203" s="141"/>
      <c r="AI203" s="141"/>
      <c r="AJ203" s="141"/>
      <c r="AK203" s="141"/>
      <c r="AL203" s="141"/>
    </row>
    <row r="204" spans="1:38" ht="14.25" customHeight="1" x14ac:dyDescent="0.3">
      <c r="A204" s="196"/>
      <c r="B204" s="138" t="s">
        <v>603</v>
      </c>
      <c r="G204" t="s">
        <v>625</v>
      </c>
      <c r="H204" s="156">
        <f>SUM(H166:H169)/SUM(H113:H116)</f>
        <v>0.53434343434343423</v>
      </c>
      <c r="I204" s="156">
        <f>SUM(I166:I169)/SUM(I113:I116)</f>
        <v>0.53434343434343423</v>
      </c>
      <c r="J204" s="156">
        <f t="shared" ref="J204:R204" si="25">SUM(J166:J169)/SUM(J113:J116)</f>
        <v>0.53434343434343423</v>
      </c>
      <c r="K204" s="156">
        <f>SUM(K166:K169)/SUM(K113:K116)</f>
        <v>0.53434343434343423</v>
      </c>
      <c r="L204" s="156">
        <f>SUM(L166:L169)/SUM(L113:L116)</f>
        <v>0.66490194004012304</v>
      </c>
      <c r="M204" s="156">
        <f t="shared" si="25"/>
        <v>0.66372748250158897</v>
      </c>
      <c r="N204" s="156">
        <f t="shared" si="25"/>
        <v>0.66256241982189823</v>
      </c>
      <c r="O204" s="156">
        <f t="shared" si="25"/>
        <v>0.66140669785870843</v>
      </c>
      <c r="P204" s="156">
        <f t="shared" si="25"/>
        <v>0.66026026239842028</v>
      </c>
      <c r="Q204" s="156">
        <f t="shared" si="25"/>
        <v>0.66026026239842028</v>
      </c>
      <c r="R204" s="156">
        <f t="shared" si="25"/>
        <v>0.66026026239842028</v>
      </c>
      <c r="S204" s="244">
        <f>R204/H204</f>
        <v>1.2356477500461933</v>
      </c>
      <c r="T204" t="s">
        <v>630</v>
      </c>
      <c r="U204">
        <v>42.66</v>
      </c>
      <c r="V204" t="s">
        <v>631</v>
      </c>
      <c r="AH204" s="141"/>
      <c r="AI204" s="141"/>
      <c r="AJ204" s="141"/>
      <c r="AK204" s="141"/>
      <c r="AL204" s="141"/>
    </row>
    <row r="205" spans="1:38" ht="14.25" customHeight="1" x14ac:dyDescent="0.3">
      <c r="A205" s="196"/>
      <c r="B205" s="138" t="s">
        <v>608</v>
      </c>
      <c r="G205" t="s">
        <v>625</v>
      </c>
      <c r="H205" s="156" t="e">
        <f>SUM(H183:H184)/SUM(H128:H129)</f>
        <v>#DIV/0!</v>
      </c>
      <c r="I205" s="156" t="e">
        <f t="shared" ref="I205:R205" si="26">SUM(I183:I184)/SUM(I128:I129)</f>
        <v>#DIV/0!</v>
      </c>
      <c r="J205" s="156" t="e">
        <f t="shared" si="26"/>
        <v>#DIV/0!</v>
      </c>
      <c r="K205" s="156" t="e">
        <f t="shared" si="26"/>
        <v>#DIV/0!</v>
      </c>
      <c r="L205" s="156" t="e">
        <f t="shared" si="26"/>
        <v>#DIV/0!</v>
      </c>
      <c r="M205" s="156" t="e">
        <f t="shared" si="26"/>
        <v>#DIV/0!</v>
      </c>
      <c r="N205" s="156" t="e">
        <f t="shared" si="26"/>
        <v>#DIV/0!</v>
      </c>
      <c r="O205" s="156" t="e">
        <f t="shared" si="26"/>
        <v>#DIV/0!</v>
      </c>
      <c r="P205" s="156" t="e">
        <f t="shared" si="26"/>
        <v>#DIV/0!</v>
      </c>
      <c r="Q205" s="156" t="e">
        <f t="shared" si="26"/>
        <v>#DIV/0!</v>
      </c>
      <c r="R205" s="156" t="e">
        <f t="shared" si="26"/>
        <v>#DIV/0!</v>
      </c>
      <c r="S205" s="170"/>
      <c r="T205" t="s">
        <v>630</v>
      </c>
      <c r="U205">
        <f>U204</f>
        <v>42.66</v>
      </c>
      <c r="V205" t="s">
        <v>631</v>
      </c>
      <c r="AH205" s="141"/>
      <c r="AI205" s="141"/>
      <c r="AJ205" s="141"/>
      <c r="AK205" s="141"/>
      <c r="AL205" s="141"/>
    </row>
    <row r="206" spans="1:38" ht="14.25" customHeight="1" x14ac:dyDescent="0.3">
      <c r="A206" s="196"/>
      <c r="B206" s="138" t="s">
        <v>609</v>
      </c>
      <c r="G206" t="s">
        <v>625</v>
      </c>
      <c r="H206" s="156" t="e">
        <f>SUM(H188:H192)/SUM(H131:H135)</f>
        <v>#DIV/0!</v>
      </c>
      <c r="I206" s="156" t="e">
        <f t="shared" ref="I206:R206" si="27">SUM(I188:I192)/SUM(I131:I135)</f>
        <v>#DIV/0!</v>
      </c>
      <c r="J206" s="156" t="e">
        <f t="shared" si="27"/>
        <v>#DIV/0!</v>
      </c>
      <c r="K206" s="156" t="e">
        <f t="shared" si="27"/>
        <v>#DIV/0!</v>
      </c>
      <c r="L206" s="156" t="e">
        <f t="shared" si="27"/>
        <v>#DIV/0!</v>
      </c>
      <c r="M206" s="156" t="e">
        <f t="shared" si="27"/>
        <v>#DIV/0!</v>
      </c>
      <c r="N206" s="156" t="e">
        <f t="shared" si="27"/>
        <v>#DIV/0!</v>
      </c>
      <c r="O206" s="156" t="e">
        <f t="shared" si="27"/>
        <v>#DIV/0!</v>
      </c>
      <c r="P206" s="156" t="e">
        <f t="shared" si="27"/>
        <v>#DIV/0!</v>
      </c>
      <c r="Q206" s="156" t="e">
        <f t="shared" si="27"/>
        <v>#DIV/0!</v>
      </c>
      <c r="R206" s="156" t="e">
        <f t="shared" si="27"/>
        <v>#DIV/0!</v>
      </c>
      <c r="S206" s="170"/>
      <c r="T206" t="s">
        <v>630</v>
      </c>
      <c r="U206">
        <f>U205</f>
        <v>42.66</v>
      </c>
      <c r="V206" t="s">
        <v>631</v>
      </c>
      <c r="AH206" s="141"/>
      <c r="AI206" s="141"/>
      <c r="AJ206" s="141"/>
      <c r="AK206" s="141"/>
      <c r="AL206" s="141"/>
    </row>
    <row r="207" spans="1:38" ht="14.25" customHeight="1" x14ac:dyDescent="0.3">
      <c r="A207" s="196"/>
      <c r="B207" s="138" t="s">
        <v>622</v>
      </c>
      <c r="H207" s="170">
        <f>H201/(H113+H114+H115+H116+H129+H128)</f>
        <v>0.53434343434343423</v>
      </c>
      <c r="I207" s="170">
        <f t="shared" ref="I207:R207" si="28">I201/(I113+I114+I115+I116+I129+I128)</f>
        <v>0.53434343434343423</v>
      </c>
      <c r="J207" s="170">
        <f t="shared" si="28"/>
        <v>0.53434343434343423</v>
      </c>
      <c r="K207" s="170">
        <f t="shared" si="28"/>
        <v>0.53434343434343423</v>
      </c>
      <c r="L207" s="170">
        <f t="shared" si="28"/>
        <v>0.66490194004012304</v>
      </c>
      <c r="M207" s="170">
        <f t="shared" si="28"/>
        <v>0.66372748250158897</v>
      </c>
      <c r="N207" s="170">
        <f t="shared" si="28"/>
        <v>0.66256241982189823</v>
      </c>
      <c r="O207" s="170">
        <f t="shared" si="28"/>
        <v>0.66140669785870843</v>
      </c>
      <c r="P207" s="170">
        <f t="shared" si="28"/>
        <v>0.66026026239842028</v>
      </c>
      <c r="Q207" s="170">
        <f t="shared" si="28"/>
        <v>0.66026026239842028</v>
      </c>
      <c r="R207" s="170">
        <f t="shared" si="28"/>
        <v>0.66026026239842028</v>
      </c>
      <c r="S207" s="244">
        <f>R207/H207</f>
        <v>1.2356477500461933</v>
      </c>
      <c r="AH207" s="141"/>
      <c r="AI207" s="141"/>
      <c r="AJ207" s="141"/>
      <c r="AK207" s="141"/>
      <c r="AL207" s="141"/>
    </row>
    <row r="208" spans="1:38" ht="14.25" customHeight="1" x14ac:dyDescent="0.3">
      <c r="A208" s="196"/>
      <c r="S208" s="170"/>
      <c r="AH208" s="141"/>
      <c r="AI208" s="141"/>
      <c r="AJ208" s="141"/>
      <c r="AK208" s="141"/>
      <c r="AL208" s="141"/>
    </row>
    <row r="209" spans="1:38" ht="14.25" customHeight="1" x14ac:dyDescent="0.3">
      <c r="A209" s="196"/>
      <c r="H209" s="4">
        <v>2010</v>
      </c>
      <c r="I209" s="4">
        <v>2011</v>
      </c>
      <c r="J209" s="4">
        <v>2012</v>
      </c>
      <c r="K209" s="4">
        <v>2013</v>
      </c>
      <c r="L209" s="4">
        <v>2014</v>
      </c>
      <c r="M209" s="4">
        <v>2015</v>
      </c>
      <c r="N209" s="4">
        <v>2016</v>
      </c>
      <c r="O209" s="4">
        <v>2017</v>
      </c>
      <c r="P209" s="4">
        <v>2018</v>
      </c>
      <c r="Q209" s="4">
        <v>2019</v>
      </c>
      <c r="R209" s="5">
        <v>2020</v>
      </c>
      <c r="S209" s="170"/>
      <c r="Y209" t="s">
        <v>637</v>
      </c>
      <c r="Z209" t="s">
        <v>638</v>
      </c>
      <c r="AH209" s="141"/>
      <c r="AI209" s="141"/>
      <c r="AJ209" s="141"/>
      <c r="AK209" s="141"/>
      <c r="AL209" s="141"/>
    </row>
    <row r="210" spans="1:38" ht="14.25" customHeight="1" x14ac:dyDescent="0.3">
      <c r="A210" s="196"/>
      <c r="B210" s="138" t="s">
        <v>603</v>
      </c>
      <c r="G210" s="154" t="s">
        <v>626</v>
      </c>
      <c r="H210" s="242">
        <f>H204/$U204</f>
        <v>1.2525631372326167E-2</v>
      </c>
      <c r="I210" s="242">
        <f t="shared" ref="I210:R210" si="29">I204/$U204</f>
        <v>1.2525631372326167E-2</v>
      </c>
      <c r="J210" s="242">
        <f t="shared" si="29"/>
        <v>1.2525631372326167E-2</v>
      </c>
      <c r="K210" s="242">
        <f t="shared" si="29"/>
        <v>1.2525631372326167E-2</v>
      </c>
      <c r="L210" s="242">
        <f t="shared" si="29"/>
        <v>1.558607454383786E-2</v>
      </c>
      <c r="M210" s="242">
        <f t="shared" si="29"/>
        <v>1.5558543893614369E-2</v>
      </c>
      <c r="N210" s="242">
        <f t="shared" si="29"/>
        <v>1.5531233469805398E-2</v>
      </c>
      <c r="O210" s="242">
        <f t="shared" si="29"/>
        <v>1.5504142003251488E-2</v>
      </c>
      <c r="P210" s="242">
        <f t="shared" si="29"/>
        <v>1.547726822312284E-2</v>
      </c>
      <c r="Q210" s="242">
        <f t="shared" si="29"/>
        <v>1.547726822312284E-2</v>
      </c>
      <c r="R210" s="242">
        <f t="shared" si="29"/>
        <v>1.547726822312284E-2</v>
      </c>
      <c r="S210" s="244">
        <f>R210/H210</f>
        <v>1.2356477500461933</v>
      </c>
      <c r="X210" s="154" t="s">
        <v>639</v>
      </c>
      <c r="Y210" s="154">
        <v>0.01</v>
      </c>
      <c r="Z210" s="154">
        <v>0.06</v>
      </c>
      <c r="AH210" s="141"/>
      <c r="AI210" s="141"/>
      <c r="AJ210" s="141"/>
      <c r="AK210" s="141"/>
      <c r="AL210" s="141"/>
    </row>
    <row r="211" spans="1:38" ht="14.25" customHeight="1" x14ac:dyDescent="0.3">
      <c r="A211" s="196"/>
      <c r="B211" s="138" t="s">
        <v>608</v>
      </c>
      <c r="G211" s="154" t="s">
        <v>626</v>
      </c>
      <c r="H211" s="156"/>
      <c r="I211" s="156" t="e">
        <f t="shared" ref="H211:R212" si="30">I205/$U205</f>
        <v>#DIV/0!</v>
      </c>
      <c r="J211" s="156" t="e">
        <f t="shared" si="30"/>
        <v>#DIV/0!</v>
      </c>
      <c r="K211" s="156" t="e">
        <f t="shared" si="30"/>
        <v>#DIV/0!</v>
      </c>
      <c r="L211" s="156" t="e">
        <f t="shared" si="30"/>
        <v>#DIV/0!</v>
      </c>
      <c r="M211" s="156" t="e">
        <f t="shared" si="30"/>
        <v>#DIV/0!</v>
      </c>
      <c r="N211" s="156" t="e">
        <f t="shared" si="30"/>
        <v>#DIV/0!</v>
      </c>
      <c r="O211" s="156" t="e">
        <f t="shared" si="30"/>
        <v>#DIV/0!</v>
      </c>
      <c r="P211" s="156" t="e">
        <f t="shared" si="30"/>
        <v>#DIV/0!</v>
      </c>
      <c r="Q211" s="156" t="e">
        <f t="shared" si="30"/>
        <v>#DIV/0!</v>
      </c>
      <c r="R211" s="156" t="e">
        <f t="shared" si="30"/>
        <v>#DIV/0!</v>
      </c>
      <c r="S211" s="154"/>
      <c r="X211" s="154" t="s">
        <v>639</v>
      </c>
      <c r="Y211" s="154">
        <v>0.02</v>
      </c>
      <c r="Z211" s="154">
        <v>0.01</v>
      </c>
      <c r="AH211" s="141"/>
      <c r="AI211" s="141"/>
      <c r="AJ211" s="141"/>
      <c r="AK211" s="141"/>
      <c r="AL211" s="141"/>
    </row>
    <row r="212" spans="1:38" ht="14.25" customHeight="1" x14ac:dyDescent="0.3">
      <c r="A212" s="196"/>
      <c r="B212" s="138" t="s">
        <v>609</v>
      </c>
      <c r="G212" s="154" t="s">
        <v>626</v>
      </c>
      <c r="H212" s="156" t="e">
        <f t="shared" si="30"/>
        <v>#DIV/0!</v>
      </c>
      <c r="I212" s="156" t="e">
        <f t="shared" si="30"/>
        <v>#DIV/0!</v>
      </c>
      <c r="J212" s="156" t="e">
        <f t="shared" si="30"/>
        <v>#DIV/0!</v>
      </c>
      <c r="K212" s="156" t="e">
        <f t="shared" si="30"/>
        <v>#DIV/0!</v>
      </c>
      <c r="L212" s="156" t="e">
        <f t="shared" si="30"/>
        <v>#DIV/0!</v>
      </c>
      <c r="M212" s="156" t="e">
        <f t="shared" si="30"/>
        <v>#DIV/0!</v>
      </c>
      <c r="N212" s="156" t="e">
        <f>N206/$U206</f>
        <v>#DIV/0!</v>
      </c>
      <c r="O212" s="156" t="e">
        <f t="shared" si="30"/>
        <v>#DIV/0!</v>
      </c>
      <c r="P212" s="156" t="e">
        <f>P206/$U206</f>
        <v>#DIV/0!</v>
      </c>
      <c r="Q212" s="156" t="e">
        <f t="shared" si="30"/>
        <v>#DIV/0!</v>
      </c>
      <c r="R212" s="156" t="e">
        <f>R206/$U206</f>
        <v>#DIV/0!</v>
      </c>
      <c r="S212" s="154"/>
      <c r="X212" s="154" t="s">
        <v>639</v>
      </c>
      <c r="Y212" s="154">
        <v>0.01</v>
      </c>
      <c r="Z212" s="154">
        <v>0.03</v>
      </c>
      <c r="AH212" s="141"/>
      <c r="AI212" s="141"/>
      <c r="AJ212" s="141"/>
      <c r="AK212" s="141"/>
      <c r="AL212" s="141"/>
    </row>
    <row r="213" spans="1:38" ht="14.25" customHeight="1" x14ac:dyDescent="0.3">
      <c r="B213" s="138"/>
      <c r="AH213" s="141"/>
      <c r="AI213" s="141"/>
      <c r="AJ213" s="141"/>
      <c r="AK213" s="141"/>
      <c r="AL213" s="141"/>
    </row>
    <row r="214" spans="1:38" ht="14.25" customHeight="1" x14ac:dyDescent="0.3">
      <c r="A214" s="196"/>
      <c r="AH214" s="141"/>
      <c r="AI214" s="141"/>
      <c r="AJ214" s="141"/>
      <c r="AK214" s="141"/>
      <c r="AL214" s="141"/>
    </row>
    <row r="215" spans="1:38" ht="14.25" customHeight="1" x14ac:dyDescent="0.3">
      <c r="A215" s="196"/>
      <c r="AH215" s="141"/>
      <c r="AI215" s="141"/>
      <c r="AJ215" s="141"/>
      <c r="AK215" s="141"/>
      <c r="AL215" s="141"/>
    </row>
    <row r="216" spans="1:38" ht="14.25" customHeight="1" x14ac:dyDescent="0.3">
      <c r="A216" s="196"/>
      <c r="AH216" s="141"/>
      <c r="AI216" s="141"/>
      <c r="AJ216" s="141"/>
      <c r="AK216" s="141"/>
      <c r="AL216" s="141"/>
    </row>
    <row r="217" spans="1:38" ht="14.25" customHeight="1" x14ac:dyDescent="0.3">
      <c r="A217" s="196"/>
      <c r="X217" s="15"/>
      <c r="AB217" s="141"/>
      <c r="AC217" s="141"/>
      <c r="AD217" s="141"/>
      <c r="AE217" s="141"/>
      <c r="AF217" s="141"/>
      <c r="AG217" s="141"/>
      <c r="AH217" s="141"/>
      <c r="AI217" s="141"/>
      <c r="AJ217" s="141"/>
      <c r="AK217" s="141"/>
      <c r="AL217" s="141"/>
    </row>
    <row r="218" spans="1:38" ht="14.25" customHeight="1" x14ac:dyDescent="0.3">
      <c r="A218" s="196"/>
      <c r="X218" s="15"/>
      <c r="AB218" s="141"/>
      <c r="AC218" s="141"/>
      <c r="AD218" s="141"/>
      <c r="AE218" s="141"/>
      <c r="AF218" s="141"/>
      <c r="AG218" s="141"/>
      <c r="AH218" s="141"/>
      <c r="AI218" s="141"/>
      <c r="AJ218" s="141"/>
      <c r="AK218" s="141"/>
      <c r="AL218" s="141"/>
    </row>
    <row r="219" spans="1:38" ht="14.25" customHeight="1" x14ac:dyDescent="0.3">
      <c r="A219" s="196"/>
      <c r="X219" s="15"/>
      <c r="AB219" s="141"/>
      <c r="AC219" s="141"/>
      <c r="AD219" s="141"/>
      <c r="AE219" s="141"/>
      <c r="AF219" s="141"/>
      <c r="AG219" s="141"/>
      <c r="AH219" s="141"/>
      <c r="AI219" s="141"/>
      <c r="AJ219" s="141"/>
      <c r="AK219" s="141"/>
      <c r="AL219" s="141"/>
    </row>
    <row r="220" spans="1:38" ht="14.25" customHeight="1" x14ac:dyDescent="0.3">
      <c r="A220" s="196"/>
      <c r="X220" s="15"/>
      <c r="AB220" s="141"/>
      <c r="AC220" s="141"/>
      <c r="AD220" s="141"/>
      <c r="AE220" s="141"/>
      <c r="AF220" s="141"/>
      <c r="AG220" s="141"/>
      <c r="AH220" s="141"/>
      <c r="AI220" s="141"/>
      <c r="AJ220" s="141"/>
      <c r="AK220" s="141"/>
      <c r="AL220" s="141"/>
    </row>
    <row r="221" spans="1:38" ht="14.25" customHeight="1" x14ac:dyDescent="0.3">
      <c r="A221" s="196"/>
      <c r="X221" s="15"/>
      <c r="AB221" s="141"/>
      <c r="AC221" s="141"/>
      <c r="AD221" s="141"/>
      <c r="AE221" s="141"/>
      <c r="AF221" s="141"/>
      <c r="AG221" s="141"/>
      <c r="AH221" s="141"/>
      <c r="AI221" s="141"/>
      <c r="AJ221" s="141"/>
      <c r="AK221" s="141"/>
      <c r="AL221" s="141"/>
    </row>
    <row r="222" spans="1:38" ht="14.25" customHeight="1" x14ac:dyDescent="0.3">
      <c r="A222" s="196"/>
      <c r="X222" s="15"/>
      <c r="AB222" s="141"/>
      <c r="AC222" s="141"/>
      <c r="AD222" s="141"/>
      <c r="AE222" s="141"/>
      <c r="AF222" s="141"/>
      <c r="AG222" s="141"/>
      <c r="AH222" s="141"/>
      <c r="AI222" s="141"/>
      <c r="AJ222" s="141"/>
      <c r="AK222" s="141"/>
      <c r="AL222" s="141"/>
    </row>
    <row r="223" spans="1:38" ht="14.25" customHeight="1" x14ac:dyDescent="0.3">
      <c r="A223" s="196"/>
      <c r="X223" s="15"/>
      <c r="AB223" s="141"/>
      <c r="AC223" s="141"/>
      <c r="AD223" s="141"/>
      <c r="AE223" s="141"/>
      <c r="AF223" s="141"/>
      <c r="AG223" s="141"/>
      <c r="AH223" s="141"/>
      <c r="AI223" s="141"/>
      <c r="AJ223" s="141"/>
      <c r="AK223" s="141"/>
      <c r="AL223" s="141"/>
    </row>
    <row r="224" spans="1:38" ht="14.25" customHeight="1" x14ac:dyDescent="0.3">
      <c r="A224" s="196"/>
      <c r="X224" s="15"/>
      <c r="AB224" s="141"/>
      <c r="AC224" s="141"/>
      <c r="AD224" s="141"/>
      <c r="AE224" s="141"/>
      <c r="AF224" s="141"/>
      <c r="AG224" s="141"/>
      <c r="AH224" s="141"/>
      <c r="AI224" s="141"/>
      <c r="AJ224" s="141"/>
      <c r="AK224" s="141"/>
      <c r="AL224" s="141"/>
    </row>
    <row r="225" spans="1:38" ht="14.25" customHeight="1" x14ac:dyDescent="0.3">
      <c r="A225" s="196"/>
      <c r="X225" s="15"/>
      <c r="AB225" s="141"/>
      <c r="AC225" s="141"/>
      <c r="AD225" s="141"/>
      <c r="AE225" s="141"/>
      <c r="AF225" s="141"/>
      <c r="AG225" s="141"/>
      <c r="AH225" s="141"/>
      <c r="AI225" s="141"/>
      <c r="AJ225" s="141"/>
      <c r="AK225" s="141"/>
      <c r="AL225" s="141"/>
    </row>
    <row r="226" spans="1:38" ht="14.25" customHeight="1" x14ac:dyDescent="0.3">
      <c r="A226" s="196"/>
      <c r="X226" s="15"/>
      <c r="AB226" s="141"/>
      <c r="AC226" s="141"/>
      <c r="AD226" s="141"/>
      <c r="AE226" s="141"/>
      <c r="AF226" s="141"/>
      <c r="AG226" s="141"/>
      <c r="AH226" s="141"/>
      <c r="AI226" s="141"/>
      <c r="AJ226" s="141"/>
      <c r="AK226" s="141"/>
      <c r="AL226" s="141"/>
    </row>
    <row r="227" spans="1:38" ht="14.25" customHeight="1" x14ac:dyDescent="0.3">
      <c r="A227" s="196"/>
      <c r="X227" s="15"/>
      <c r="AB227" s="141"/>
      <c r="AC227" s="141"/>
      <c r="AD227" s="141"/>
      <c r="AE227" s="141"/>
      <c r="AF227" s="141"/>
      <c r="AG227" s="141"/>
      <c r="AH227" s="141"/>
      <c r="AI227" s="141"/>
      <c r="AJ227" s="141"/>
      <c r="AK227" s="141"/>
      <c r="AL227" s="141"/>
    </row>
    <row r="228" spans="1:38" ht="14.25" customHeight="1" x14ac:dyDescent="0.3">
      <c r="A228" s="196"/>
      <c r="X228" s="15"/>
      <c r="AB228" s="141"/>
      <c r="AC228" s="141"/>
      <c r="AD228" s="141"/>
      <c r="AE228" s="141"/>
      <c r="AF228" s="141"/>
      <c r="AG228" s="141"/>
      <c r="AH228" s="141"/>
      <c r="AI228" s="141"/>
      <c r="AJ228" s="141"/>
      <c r="AK228" s="141"/>
      <c r="AL228" s="141"/>
    </row>
    <row r="229" spans="1:38" ht="14.25" customHeight="1" x14ac:dyDescent="0.3">
      <c r="A229" s="196"/>
      <c r="X229" s="15"/>
      <c r="AB229" s="141"/>
      <c r="AC229" s="141"/>
      <c r="AD229" s="141"/>
      <c r="AE229" s="141"/>
      <c r="AF229" s="141"/>
      <c r="AG229" s="141"/>
      <c r="AH229" s="141"/>
      <c r="AI229" s="141"/>
      <c r="AJ229" s="141"/>
      <c r="AK229" s="141"/>
      <c r="AL229" s="141"/>
    </row>
    <row r="230" spans="1:38" ht="14.25" customHeight="1" x14ac:dyDescent="0.3">
      <c r="A230" s="196"/>
      <c r="X230" s="15"/>
      <c r="AB230" s="141"/>
      <c r="AC230" s="141"/>
      <c r="AD230" s="141"/>
      <c r="AE230" s="141"/>
      <c r="AF230" s="141"/>
      <c r="AG230" s="141"/>
      <c r="AH230" s="141"/>
      <c r="AI230" s="141"/>
      <c r="AJ230" s="141"/>
      <c r="AK230" s="141"/>
      <c r="AL230" s="141"/>
    </row>
    <row r="231" spans="1:38" ht="14.25" customHeight="1" x14ac:dyDescent="0.3">
      <c r="A231" s="196"/>
      <c r="X231" s="15"/>
      <c r="AB231" s="141"/>
      <c r="AC231" s="141"/>
      <c r="AD231" s="141"/>
      <c r="AE231" s="141"/>
      <c r="AF231" s="141"/>
      <c r="AG231" s="141"/>
      <c r="AH231" s="141"/>
      <c r="AI231" s="141"/>
      <c r="AJ231" s="141"/>
      <c r="AK231" s="141"/>
      <c r="AL231" s="141"/>
    </row>
    <row r="232" spans="1:38" ht="14.25" customHeight="1" x14ac:dyDescent="0.3">
      <c r="A232" s="196"/>
      <c r="X232" s="15"/>
      <c r="AB232" s="141"/>
      <c r="AC232" s="141"/>
      <c r="AD232" s="141"/>
      <c r="AE232" s="141"/>
      <c r="AF232" s="141"/>
      <c r="AG232" s="141"/>
      <c r="AH232" s="141"/>
      <c r="AI232" s="141"/>
      <c r="AJ232" s="141"/>
      <c r="AK232" s="141"/>
      <c r="AL232" s="141"/>
    </row>
    <row r="233" spans="1:38" ht="14.25" customHeight="1" x14ac:dyDescent="0.3">
      <c r="A233" s="196"/>
    </row>
    <row r="234" spans="1:38" ht="14.25" customHeight="1" x14ac:dyDescent="0.3">
      <c r="A234" s="196"/>
    </row>
    <row r="235" spans="1:38" ht="14.25" customHeight="1" x14ac:dyDescent="0.3">
      <c r="A235" s="196"/>
    </row>
    <row r="236" spans="1:38" ht="14.25" customHeight="1" x14ac:dyDescent="0.3">
      <c r="A236" s="196"/>
    </row>
    <row r="237" spans="1:38" ht="14.25" customHeight="1" x14ac:dyDescent="0.3">
      <c r="A237" s="196"/>
    </row>
    <row r="238" spans="1:38" ht="14.25" customHeight="1" x14ac:dyDescent="0.3">
      <c r="A238" s="196"/>
    </row>
    <row r="239" spans="1:38" ht="14.25" customHeight="1" x14ac:dyDescent="0.3">
      <c r="A239" s="196"/>
      <c r="G239" t="str">
        <f t="shared" ref="G239:R239" si="31">G201</f>
        <v>TДж</v>
      </c>
      <c r="H239" s="141">
        <f t="shared" si="31"/>
        <v>19525.277734094783</v>
      </c>
      <c r="I239" s="141">
        <f t="shared" si="31"/>
        <v>19722.502761711905</v>
      </c>
      <c r="J239" s="141">
        <f t="shared" si="31"/>
        <v>19921.719961325158</v>
      </c>
      <c r="K239" s="141">
        <f t="shared" si="31"/>
        <v>20122.949455883998</v>
      </c>
      <c r="L239" s="141">
        <f t="shared" si="31"/>
        <v>28145.034488266665</v>
      </c>
      <c r="M239" s="141">
        <f t="shared" si="31"/>
        <v>28350.349756666663</v>
      </c>
      <c r="N239" s="141">
        <f t="shared" si="31"/>
        <v>28557.738916666665</v>
      </c>
      <c r="O239" s="141">
        <f t="shared" si="31"/>
        <v>28767.222916666666</v>
      </c>
      <c r="P239" s="141">
        <f t="shared" si="31"/>
        <v>28978.822916666668</v>
      </c>
      <c r="Q239" s="141">
        <f t="shared" si="31"/>
        <v>28978.822916666668</v>
      </c>
      <c r="R239" s="141">
        <f t="shared" si="31"/>
        <v>28978.822916666668</v>
      </c>
      <c r="S239" s="154">
        <f>R239/H239</f>
        <v>1.4841695627235165</v>
      </c>
    </row>
    <row r="240" spans="1:38" ht="14.25" customHeight="1" x14ac:dyDescent="0.3">
      <c r="A240" s="196"/>
    </row>
    <row r="241" spans="1:1" ht="14.25" customHeight="1" x14ac:dyDescent="0.3">
      <c r="A241" s="196"/>
    </row>
    <row r="242" spans="1:1" ht="14.25" customHeight="1" x14ac:dyDescent="0.3">
      <c r="A242" s="196"/>
    </row>
    <row r="243" spans="1:1" ht="14.25" customHeight="1" x14ac:dyDescent="0.3">
      <c r="A243" s="196"/>
    </row>
    <row r="244" spans="1:1" ht="14.25" customHeight="1" x14ac:dyDescent="0.3">
      <c r="A244" s="196"/>
    </row>
    <row r="245" spans="1:1" ht="14.25" customHeight="1" x14ac:dyDescent="0.3">
      <c r="A245" s="196"/>
    </row>
    <row r="246" spans="1:1" ht="14.25" customHeight="1" x14ac:dyDescent="0.3">
      <c r="A246" s="196"/>
    </row>
    <row r="247" spans="1:1" ht="14.25" customHeight="1" x14ac:dyDescent="0.3">
      <c r="A247" s="196"/>
    </row>
    <row r="248" spans="1:1" ht="14.25" customHeight="1" x14ac:dyDescent="0.3">
      <c r="A248" s="196"/>
    </row>
    <row r="249" spans="1:1" ht="14.25" customHeight="1" x14ac:dyDescent="0.3">
      <c r="A249" s="196"/>
    </row>
    <row r="250" spans="1:1" ht="14.25" customHeight="1" x14ac:dyDescent="0.3">
      <c r="A250" s="196"/>
    </row>
    <row r="251" spans="1:1" ht="14.25" customHeight="1" x14ac:dyDescent="0.3">
      <c r="A251" s="196"/>
    </row>
    <row r="252" spans="1:1" ht="14.25" customHeight="1" x14ac:dyDescent="0.3">
      <c r="A252" s="196"/>
    </row>
    <row r="253" spans="1:1" ht="14.25" customHeight="1" x14ac:dyDescent="0.3">
      <c r="A253" s="196"/>
    </row>
    <row r="254" spans="1:1" ht="14.25" customHeight="1" x14ac:dyDescent="0.3">
      <c r="A254" s="196"/>
    </row>
    <row r="255" spans="1:1" ht="14.25" customHeight="1" x14ac:dyDescent="0.3">
      <c r="A255" s="19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5"/>
  <sheetViews>
    <sheetView zoomScale="41" zoomScaleNormal="100" workbookViewId="0">
      <pane xSplit="7" ySplit="4" topLeftCell="R5" activePane="bottomRight" state="frozen"/>
      <selection pane="topRight" activeCell="H1" sqref="H1"/>
      <selection pane="bottomLeft" activeCell="A5" sqref="A5"/>
      <selection pane="bottomRight" activeCell="T32" sqref="T32"/>
    </sheetView>
  </sheetViews>
  <sheetFormatPr defaultRowHeight="14.25" customHeight="1" outlineLevelRow="1" x14ac:dyDescent="0.3"/>
  <cols>
    <col min="1" max="1" width="8.85546875" style="194"/>
    <col min="4" max="6" width="7" customWidth="1"/>
    <col min="7" max="7" width="13.140625" customWidth="1"/>
    <col min="8" max="8" width="10.140625" bestFit="1" customWidth="1"/>
    <col min="9" max="18" width="10" bestFit="1" customWidth="1"/>
    <col min="19" max="19" width="9.5703125" bestFit="1" customWidth="1"/>
    <col min="20" max="20" width="12.5703125" customWidth="1"/>
    <col min="24" max="24" width="11" customWidth="1"/>
  </cols>
  <sheetData>
    <row r="1" spans="1:40" ht="14.25" customHeight="1" x14ac:dyDescent="0.3">
      <c r="A1" s="194" t="s">
        <v>601</v>
      </c>
    </row>
    <row r="2" spans="1:40" ht="14.25" customHeight="1" x14ac:dyDescent="0.3">
      <c r="H2" s="4">
        <v>2010</v>
      </c>
      <c r="I2" s="4">
        <v>2011</v>
      </c>
      <c r="J2" s="4">
        <v>2012</v>
      </c>
      <c r="K2" s="4">
        <v>2013</v>
      </c>
      <c r="L2" s="4">
        <v>2014</v>
      </c>
      <c r="M2" s="4">
        <v>2015</v>
      </c>
      <c r="N2" s="4">
        <v>2016</v>
      </c>
      <c r="O2" s="4">
        <v>2017</v>
      </c>
      <c r="P2" s="4">
        <v>2018</v>
      </c>
      <c r="Q2" s="4">
        <v>2019</v>
      </c>
      <c r="R2" s="5">
        <v>2020</v>
      </c>
      <c r="AD2" s="4">
        <v>2010</v>
      </c>
      <c r="AE2" s="4">
        <v>2011</v>
      </c>
      <c r="AF2" s="4">
        <v>2012</v>
      </c>
      <c r="AG2" s="4">
        <v>2013</v>
      </c>
      <c r="AH2" s="4">
        <v>2014</v>
      </c>
      <c r="AI2" s="4">
        <v>2015</v>
      </c>
      <c r="AJ2" s="4">
        <v>2016</v>
      </c>
      <c r="AK2" s="4">
        <v>2017</v>
      </c>
      <c r="AL2" s="4">
        <v>2018</v>
      </c>
      <c r="AM2" s="4">
        <v>2019</v>
      </c>
      <c r="AN2" s="5"/>
    </row>
    <row r="4" spans="1:40" ht="14.25" customHeight="1" x14ac:dyDescent="0.3">
      <c r="A4" s="195" t="s">
        <v>434</v>
      </c>
      <c r="B4" s="137" t="s">
        <v>602</v>
      </c>
      <c r="C4" s="136"/>
      <c r="D4" s="136"/>
      <c r="E4" s="136"/>
      <c r="F4" s="136"/>
      <c r="G4" s="136"/>
      <c r="H4" s="177">
        <f t="shared" ref="H4:R4" si="0">H5+H21+H25</f>
        <v>1</v>
      </c>
      <c r="I4" s="177">
        <f t="shared" si="0"/>
        <v>1</v>
      </c>
      <c r="J4" s="177">
        <f t="shared" si="0"/>
        <v>1</v>
      </c>
      <c r="K4" s="177">
        <f t="shared" si="0"/>
        <v>1</v>
      </c>
      <c r="L4" s="177">
        <f t="shared" si="0"/>
        <v>3</v>
      </c>
      <c r="M4" s="177">
        <f t="shared" si="0"/>
        <v>3</v>
      </c>
      <c r="N4" s="177">
        <f t="shared" si="0"/>
        <v>3</v>
      </c>
      <c r="O4" s="177">
        <f t="shared" si="0"/>
        <v>3</v>
      </c>
      <c r="P4" s="177">
        <f t="shared" si="0"/>
        <v>3</v>
      </c>
      <c r="Q4" s="177">
        <f t="shared" si="0"/>
        <v>3</v>
      </c>
      <c r="R4" s="177">
        <f t="shared" si="0"/>
        <v>3</v>
      </c>
      <c r="T4" s="166"/>
      <c r="X4" s="137" t="s">
        <v>602</v>
      </c>
      <c r="Y4" s="136"/>
      <c r="Z4" s="136"/>
      <c r="AA4" s="136"/>
      <c r="AB4" s="136"/>
      <c r="AC4" s="136"/>
      <c r="AD4" s="140">
        <v>1</v>
      </c>
      <c r="AE4" s="140">
        <v>1</v>
      </c>
      <c r="AF4" s="140">
        <v>1</v>
      </c>
      <c r="AG4" s="140">
        <v>1</v>
      </c>
      <c r="AH4" s="140">
        <v>2</v>
      </c>
      <c r="AI4" s="140">
        <v>2</v>
      </c>
      <c r="AJ4" s="140">
        <v>2</v>
      </c>
      <c r="AK4" s="140">
        <v>2</v>
      </c>
      <c r="AL4" s="140">
        <v>2</v>
      </c>
      <c r="AM4" s="140">
        <v>2</v>
      </c>
      <c r="AN4" s="140">
        <v>2</v>
      </c>
    </row>
    <row r="5" spans="1:40" ht="14.25" customHeight="1" x14ac:dyDescent="0.3">
      <c r="B5" s="138" t="s">
        <v>603</v>
      </c>
      <c r="H5" s="183">
        <f>AD5</f>
        <v>1</v>
      </c>
      <c r="I5" s="183">
        <f t="shared" ref="I5:R5" si="1">AE5</f>
        <v>1</v>
      </c>
      <c r="J5" s="183">
        <f t="shared" si="1"/>
        <v>1</v>
      </c>
      <c r="K5" s="183">
        <f t="shared" si="1"/>
        <v>1</v>
      </c>
      <c r="L5" s="183">
        <f t="shared" si="1"/>
        <v>2</v>
      </c>
      <c r="M5" s="183">
        <f t="shared" si="1"/>
        <v>2</v>
      </c>
      <c r="N5" s="183">
        <f t="shared" si="1"/>
        <v>2</v>
      </c>
      <c r="O5" s="183">
        <f t="shared" si="1"/>
        <v>2</v>
      </c>
      <c r="P5" s="183">
        <f t="shared" si="1"/>
        <v>2</v>
      </c>
      <c r="Q5" s="183">
        <f t="shared" si="1"/>
        <v>2</v>
      </c>
      <c r="R5" s="183">
        <f t="shared" si="1"/>
        <v>2</v>
      </c>
      <c r="T5" s="166"/>
      <c r="X5" s="138" t="s">
        <v>603</v>
      </c>
      <c r="AC5" t="s">
        <v>334</v>
      </c>
      <c r="AD5" s="142">
        <f>AD4-AD20-AD23</f>
        <v>1</v>
      </c>
      <c r="AE5" s="142">
        <f t="shared" ref="AE5:AN5" si="2">AE4-AE20-AE23</f>
        <v>1</v>
      </c>
      <c r="AF5" s="142">
        <f t="shared" si="2"/>
        <v>1</v>
      </c>
      <c r="AG5" s="142">
        <f t="shared" si="2"/>
        <v>1</v>
      </c>
      <c r="AH5" s="142">
        <f t="shared" si="2"/>
        <v>2</v>
      </c>
      <c r="AI5" s="142">
        <f t="shared" si="2"/>
        <v>2</v>
      </c>
      <c r="AJ5" s="142">
        <f t="shared" si="2"/>
        <v>2</v>
      </c>
      <c r="AK5" s="142">
        <f t="shared" si="2"/>
        <v>2</v>
      </c>
      <c r="AL5" s="142">
        <f t="shared" si="2"/>
        <v>2</v>
      </c>
      <c r="AM5" s="142">
        <f t="shared" si="2"/>
        <v>2</v>
      </c>
      <c r="AN5" s="142">
        <f t="shared" si="2"/>
        <v>2</v>
      </c>
    </row>
    <row r="6" spans="1:40" ht="14.25" customHeight="1" x14ac:dyDescent="0.3">
      <c r="B6" s="23"/>
      <c r="C6" t="s">
        <v>604</v>
      </c>
      <c r="H6" s="171">
        <f>H$5*AD6</f>
        <v>1</v>
      </c>
      <c r="I6" s="171">
        <f t="shared" ref="I6:R8" si="3">I$5*AE6</f>
        <v>1</v>
      </c>
      <c r="J6" s="171">
        <f t="shared" si="3"/>
        <v>1</v>
      </c>
      <c r="K6" s="171">
        <f t="shared" si="3"/>
        <v>1</v>
      </c>
      <c r="L6" s="171">
        <f t="shared" si="3"/>
        <v>1</v>
      </c>
      <c r="M6" s="171">
        <f t="shared" si="3"/>
        <v>1</v>
      </c>
      <c r="N6" s="171">
        <f t="shared" si="3"/>
        <v>1</v>
      </c>
      <c r="O6" s="171">
        <f t="shared" si="3"/>
        <v>1</v>
      </c>
      <c r="P6" s="171">
        <f t="shared" si="3"/>
        <v>1</v>
      </c>
      <c r="Q6" s="171">
        <f t="shared" si="3"/>
        <v>1</v>
      </c>
      <c r="R6" s="171">
        <f t="shared" si="3"/>
        <v>1</v>
      </c>
      <c r="T6" t="s">
        <v>644</v>
      </c>
      <c r="Y6" t="s">
        <v>604</v>
      </c>
      <c r="AC6" t="s">
        <v>334</v>
      </c>
      <c r="AD6" s="172">
        <v>1</v>
      </c>
      <c r="AE6" s="172">
        <v>1</v>
      </c>
      <c r="AF6" s="172">
        <v>1</v>
      </c>
      <c r="AG6" s="172">
        <v>1</v>
      </c>
      <c r="AH6" s="172">
        <v>0.5</v>
      </c>
      <c r="AI6" s="172">
        <v>0.5</v>
      </c>
      <c r="AJ6" s="172">
        <v>0.5</v>
      </c>
      <c r="AK6" s="172">
        <v>0.5</v>
      </c>
      <c r="AL6" s="172">
        <v>0.5</v>
      </c>
      <c r="AM6" s="172">
        <v>0.5</v>
      </c>
      <c r="AN6" s="172">
        <v>0.5</v>
      </c>
    </row>
    <row r="7" spans="1:40" ht="14.25" customHeight="1" x14ac:dyDescent="0.3">
      <c r="B7" s="23"/>
      <c r="C7" t="s">
        <v>605</v>
      </c>
      <c r="H7" s="171">
        <f>H$5*AD7</f>
        <v>0</v>
      </c>
      <c r="I7" s="171">
        <f t="shared" si="3"/>
        <v>0</v>
      </c>
      <c r="J7" s="171">
        <f t="shared" si="3"/>
        <v>0</v>
      </c>
      <c r="K7" s="171">
        <f t="shared" si="3"/>
        <v>0</v>
      </c>
      <c r="L7" s="171">
        <f t="shared" si="3"/>
        <v>0</v>
      </c>
      <c r="M7" s="171">
        <f t="shared" si="3"/>
        <v>0</v>
      </c>
      <c r="N7" s="171">
        <f t="shared" si="3"/>
        <v>0</v>
      </c>
      <c r="O7" s="171">
        <f t="shared" si="3"/>
        <v>0</v>
      </c>
      <c r="P7" s="171">
        <f t="shared" si="3"/>
        <v>0</v>
      </c>
      <c r="Q7" s="171">
        <f t="shared" si="3"/>
        <v>0</v>
      </c>
      <c r="R7" s="171">
        <f t="shared" si="3"/>
        <v>0</v>
      </c>
      <c r="T7" t="s">
        <v>644</v>
      </c>
      <c r="Y7" t="s">
        <v>605</v>
      </c>
      <c r="AC7" t="s">
        <v>334</v>
      </c>
      <c r="AD7" s="172"/>
      <c r="AE7" s="172"/>
      <c r="AF7" s="172"/>
      <c r="AG7" s="172"/>
      <c r="AH7" s="172"/>
      <c r="AI7" s="172"/>
      <c r="AJ7" s="172"/>
      <c r="AK7" s="172"/>
      <c r="AL7" s="172"/>
      <c r="AM7" s="172"/>
      <c r="AN7" s="172"/>
    </row>
    <row r="8" spans="1:40" ht="14.25" customHeight="1" x14ac:dyDescent="0.3">
      <c r="B8" s="133"/>
      <c r="C8" t="s">
        <v>606</v>
      </c>
      <c r="H8" s="171">
        <f>H$5*AD8</f>
        <v>0</v>
      </c>
      <c r="I8" s="171">
        <f t="shared" si="3"/>
        <v>0</v>
      </c>
      <c r="J8" s="171">
        <f t="shared" si="3"/>
        <v>0</v>
      </c>
      <c r="K8" s="171">
        <f t="shared" si="3"/>
        <v>0</v>
      </c>
      <c r="L8" s="171">
        <f t="shared" si="3"/>
        <v>0</v>
      </c>
      <c r="M8" s="171">
        <f t="shared" si="3"/>
        <v>0</v>
      </c>
      <c r="N8" s="171">
        <f t="shared" si="3"/>
        <v>0</v>
      </c>
      <c r="O8" s="171">
        <f t="shared" si="3"/>
        <v>0</v>
      </c>
      <c r="P8" s="171">
        <f t="shared" si="3"/>
        <v>0</v>
      </c>
      <c r="Q8" s="171">
        <f t="shared" si="3"/>
        <v>0</v>
      </c>
      <c r="R8" s="171">
        <f t="shared" si="3"/>
        <v>0</v>
      </c>
      <c r="T8" t="s">
        <v>644</v>
      </c>
      <c r="Y8" t="s">
        <v>606</v>
      </c>
      <c r="AC8" t="s">
        <v>334</v>
      </c>
      <c r="AD8" s="172"/>
      <c r="AE8" s="172"/>
      <c r="AF8" s="172"/>
      <c r="AG8" s="172"/>
      <c r="AH8" s="172"/>
      <c r="AI8" s="172"/>
      <c r="AJ8" s="172"/>
      <c r="AK8" s="172"/>
      <c r="AL8" s="172"/>
      <c r="AM8" s="172"/>
      <c r="AN8" s="172"/>
    </row>
    <row r="9" spans="1:40" ht="14.25" customHeight="1" x14ac:dyDescent="0.3">
      <c r="B9" s="133"/>
      <c r="C9" t="s">
        <v>607</v>
      </c>
      <c r="Y9" t="s">
        <v>607</v>
      </c>
      <c r="AD9" s="147"/>
      <c r="AE9" s="147"/>
      <c r="AF9" s="147"/>
      <c r="AG9" s="147"/>
      <c r="AH9" s="147"/>
      <c r="AI9" s="147"/>
      <c r="AJ9" s="147"/>
      <c r="AK9" s="147"/>
      <c r="AL9" s="147"/>
      <c r="AM9" s="147"/>
      <c r="AN9" s="147"/>
    </row>
    <row r="10" spans="1:40" ht="14.25" hidden="1" customHeight="1" outlineLevel="1" x14ac:dyDescent="0.3">
      <c r="B10" s="143" t="s">
        <v>411</v>
      </c>
      <c r="X10" s="134" t="s">
        <v>395</v>
      </c>
      <c r="AC10" t="s">
        <v>334</v>
      </c>
      <c r="AD10" s="147"/>
      <c r="AE10" s="147"/>
      <c r="AF10" s="147"/>
      <c r="AG10" s="147"/>
      <c r="AH10" s="147"/>
      <c r="AI10" s="147"/>
      <c r="AJ10" s="147"/>
      <c r="AK10" s="147"/>
      <c r="AL10" s="147"/>
      <c r="AM10" s="147"/>
      <c r="AN10" s="147"/>
    </row>
    <row r="11" spans="1:40" ht="14.25" hidden="1" customHeight="1" outlineLevel="1" x14ac:dyDescent="0.3">
      <c r="B11" s="133"/>
      <c r="C11" s="144" t="s">
        <v>407</v>
      </c>
      <c r="X11" s="133" t="s">
        <v>10</v>
      </c>
      <c r="AC11" t="s">
        <v>334</v>
      </c>
      <c r="AD11" s="147"/>
      <c r="AE11" s="147"/>
      <c r="AF11" s="147"/>
      <c r="AG11" s="147"/>
      <c r="AH11" s="147"/>
      <c r="AI11" s="147"/>
      <c r="AJ11" s="147"/>
      <c r="AK11" s="147"/>
      <c r="AL11" s="147"/>
      <c r="AM11" s="147"/>
      <c r="AN11" s="147"/>
    </row>
    <row r="12" spans="1:40" ht="14.25" hidden="1" customHeight="1" outlineLevel="1" x14ac:dyDescent="0.3">
      <c r="B12" s="133"/>
      <c r="C12" s="144" t="s">
        <v>408</v>
      </c>
      <c r="X12" s="133" t="s">
        <v>12</v>
      </c>
      <c r="AC12" t="s">
        <v>334</v>
      </c>
      <c r="AD12" s="147"/>
      <c r="AE12" s="147"/>
      <c r="AF12" s="147"/>
      <c r="AG12" s="147"/>
      <c r="AH12" s="147"/>
      <c r="AI12" s="147"/>
      <c r="AJ12" s="147"/>
      <c r="AK12" s="147"/>
      <c r="AL12" s="147"/>
      <c r="AM12" s="147"/>
      <c r="AN12" s="147"/>
    </row>
    <row r="13" spans="1:40" ht="14.25" hidden="1" customHeight="1" outlineLevel="1" x14ac:dyDescent="0.3">
      <c r="B13" s="135"/>
      <c r="C13" s="144" t="s">
        <v>409</v>
      </c>
      <c r="X13" s="135" t="s">
        <v>21</v>
      </c>
      <c r="AC13" t="s">
        <v>334</v>
      </c>
      <c r="AD13" s="147"/>
      <c r="AE13" s="147"/>
      <c r="AF13" s="147"/>
      <c r="AG13" s="147"/>
      <c r="AH13" s="147"/>
      <c r="AI13" s="147"/>
      <c r="AJ13" s="147"/>
      <c r="AK13" s="147"/>
      <c r="AL13" s="147"/>
      <c r="AM13" s="147"/>
      <c r="AN13" s="147"/>
    </row>
    <row r="14" spans="1:40" ht="14.25" hidden="1" customHeight="1" outlineLevel="1" x14ac:dyDescent="0.3">
      <c r="B14" s="135"/>
      <c r="C14" s="144" t="s">
        <v>410</v>
      </c>
      <c r="X14" s="135"/>
      <c r="AD14" s="147"/>
      <c r="AE14" s="147"/>
      <c r="AF14" s="147"/>
      <c r="AG14" s="147"/>
      <c r="AH14" s="147"/>
      <c r="AI14" s="147"/>
      <c r="AJ14" s="147"/>
      <c r="AK14" s="147"/>
      <c r="AL14" s="147"/>
      <c r="AM14" s="147"/>
      <c r="AN14" s="147"/>
    </row>
    <row r="15" spans="1:40" ht="14.25" hidden="1" customHeight="1" outlineLevel="1" x14ac:dyDescent="0.3">
      <c r="B15" s="143" t="s">
        <v>411</v>
      </c>
      <c r="X15" s="134" t="s">
        <v>396</v>
      </c>
      <c r="AC15" t="s">
        <v>334</v>
      </c>
      <c r="AD15" s="147"/>
      <c r="AE15" s="147"/>
      <c r="AF15" s="147"/>
      <c r="AG15" s="147"/>
      <c r="AH15" s="147"/>
      <c r="AI15" s="147"/>
      <c r="AJ15" s="147"/>
      <c r="AK15" s="147"/>
      <c r="AL15" s="147"/>
      <c r="AM15" s="147"/>
      <c r="AN15" s="147"/>
    </row>
    <row r="16" spans="1:40" ht="14.25" hidden="1" customHeight="1" outlineLevel="1" x14ac:dyDescent="0.3">
      <c r="B16" s="133"/>
      <c r="C16" s="144" t="s">
        <v>407</v>
      </c>
      <c r="X16" s="133" t="s">
        <v>10</v>
      </c>
      <c r="AC16" t="s">
        <v>334</v>
      </c>
      <c r="AD16" s="147"/>
      <c r="AE16" s="147"/>
      <c r="AF16" s="147"/>
      <c r="AG16" s="147"/>
      <c r="AH16" s="147"/>
      <c r="AI16" s="147"/>
      <c r="AJ16" s="147"/>
      <c r="AK16" s="147"/>
      <c r="AL16" s="147"/>
      <c r="AM16" s="147"/>
      <c r="AN16" s="147"/>
    </row>
    <row r="17" spans="1:40" ht="14.25" hidden="1" customHeight="1" outlineLevel="1" x14ac:dyDescent="0.3">
      <c r="B17" s="133"/>
      <c r="C17" s="144" t="s">
        <v>408</v>
      </c>
      <c r="X17" s="133" t="s">
        <v>12</v>
      </c>
      <c r="AC17" t="s">
        <v>334</v>
      </c>
      <c r="AD17" s="147"/>
      <c r="AE17" s="147"/>
      <c r="AF17" s="147"/>
      <c r="AG17" s="147"/>
      <c r="AH17" s="147"/>
      <c r="AI17" s="147"/>
      <c r="AJ17" s="147"/>
      <c r="AK17" s="147"/>
      <c r="AL17" s="147"/>
      <c r="AM17" s="147"/>
      <c r="AN17" s="147"/>
    </row>
    <row r="18" spans="1:40" ht="14.25" hidden="1" customHeight="1" outlineLevel="1" x14ac:dyDescent="0.3">
      <c r="B18" s="133"/>
      <c r="C18" s="144" t="s">
        <v>409</v>
      </c>
      <c r="X18" s="133" t="s">
        <v>21</v>
      </c>
      <c r="AC18" t="s">
        <v>334</v>
      </c>
      <c r="AD18" s="147"/>
      <c r="AE18" s="147"/>
      <c r="AF18" s="147"/>
      <c r="AG18" s="147"/>
      <c r="AH18" s="147"/>
      <c r="AI18" s="147"/>
      <c r="AJ18" s="147"/>
      <c r="AK18" s="147"/>
      <c r="AL18" s="147"/>
      <c r="AM18" s="147"/>
      <c r="AN18" s="147"/>
    </row>
    <row r="19" spans="1:40" ht="14.25" hidden="1" customHeight="1" outlineLevel="1" x14ac:dyDescent="0.3">
      <c r="B19" s="133"/>
      <c r="C19" s="144" t="s">
        <v>410</v>
      </c>
      <c r="X19" s="133"/>
      <c r="AD19" s="147"/>
      <c r="AE19" s="147"/>
      <c r="AF19" s="147"/>
      <c r="AG19" s="147"/>
      <c r="AH19" s="147"/>
      <c r="AI19" s="147"/>
      <c r="AJ19" s="147"/>
      <c r="AK19" s="147"/>
      <c r="AL19" s="147"/>
      <c r="AM19" s="147"/>
      <c r="AN19" s="147"/>
    </row>
    <row r="20" spans="1:40" ht="14.25" customHeight="1" collapsed="1" x14ac:dyDescent="0.3">
      <c r="B20" s="138" t="s">
        <v>608</v>
      </c>
      <c r="T20" s="166" t="s">
        <v>642</v>
      </c>
      <c r="X20" s="138" t="s">
        <v>633</v>
      </c>
      <c r="AD20" s="147"/>
      <c r="AE20" s="147"/>
      <c r="AF20" s="147"/>
      <c r="AG20" s="147"/>
      <c r="AH20" s="147"/>
      <c r="AI20" s="147"/>
      <c r="AJ20" s="147"/>
      <c r="AK20" s="147"/>
      <c r="AL20" s="147"/>
      <c r="AM20" s="147"/>
      <c r="AN20" s="147"/>
    </row>
    <row r="21" spans="1:40" ht="14.25" customHeight="1" x14ac:dyDescent="0.3">
      <c r="B21" s="138"/>
      <c r="C21" t="s">
        <v>604</v>
      </c>
      <c r="H21" s="178">
        <v>0</v>
      </c>
      <c r="I21" s="178">
        <v>0</v>
      </c>
      <c r="J21" s="178">
        <v>0</v>
      </c>
      <c r="K21" s="178">
        <v>0</v>
      </c>
      <c r="L21" s="178">
        <v>1</v>
      </c>
      <c r="M21" s="178">
        <v>1</v>
      </c>
      <c r="N21" s="178">
        <v>1</v>
      </c>
      <c r="O21" s="178">
        <v>1</v>
      </c>
      <c r="P21" s="178">
        <v>1</v>
      </c>
      <c r="Q21" s="178">
        <v>1</v>
      </c>
      <c r="R21" s="178">
        <v>1</v>
      </c>
      <c r="X21" s="138"/>
      <c r="Y21" t="s">
        <v>604</v>
      </c>
      <c r="AC21" t="s">
        <v>334</v>
      </c>
      <c r="AD21" s="172">
        <v>0</v>
      </c>
      <c r="AE21" s="172">
        <v>0</v>
      </c>
      <c r="AF21" s="172">
        <v>0</v>
      </c>
      <c r="AG21" s="172">
        <v>0</v>
      </c>
      <c r="AH21" s="172">
        <v>0.5</v>
      </c>
      <c r="AI21" s="172">
        <v>0.5</v>
      </c>
      <c r="AJ21" s="172">
        <v>0.5</v>
      </c>
      <c r="AK21" s="172">
        <v>0.5</v>
      </c>
      <c r="AL21" s="172">
        <v>0.5</v>
      </c>
      <c r="AM21" s="172">
        <v>0.5</v>
      </c>
      <c r="AN21" s="172">
        <v>0.5</v>
      </c>
    </row>
    <row r="22" spans="1:40" ht="14.25" customHeight="1" x14ac:dyDescent="0.3">
      <c r="B22" s="138"/>
      <c r="C22" t="s">
        <v>607</v>
      </c>
      <c r="H22" s="141"/>
      <c r="I22" s="141"/>
      <c r="J22" s="141"/>
      <c r="K22" s="141"/>
      <c r="L22" s="141"/>
      <c r="M22" s="141"/>
      <c r="N22" s="141"/>
      <c r="O22" s="141"/>
      <c r="P22" s="141"/>
      <c r="Q22" s="141"/>
      <c r="R22" s="141"/>
      <c r="X22" s="138"/>
      <c r="Y22" t="s">
        <v>607</v>
      </c>
      <c r="AC22" t="s">
        <v>334</v>
      </c>
      <c r="AD22" s="141"/>
      <c r="AE22" s="141"/>
      <c r="AF22" s="141"/>
      <c r="AG22" s="141"/>
      <c r="AH22" s="141"/>
      <c r="AI22" s="141"/>
      <c r="AJ22" s="141"/>
      <c r="AK22" s="141"/>
      <c r="AL22" s="141"/>
      <c r="AM22" s="141"/>
      <c r="AN22" s="141"/>
    </row>
    <row r="23" spans="1:40" ht="14.25" customHeight="1" x14ac:dyDescent="0.3">
      <c r="B23" s="138" t="s">
        <v>609</v>
      </c>
      <c r="H23" s="141"/>
      <c r="I23" s="141"/>
      <c r="J23" s="141"/>
      <c r="K23" s="141"/>
      <c r="L23" s="141"/>
      <c r="M23" s="141"/>
      <c r="N23" s="141"/>
      <c r="O23" s="141"/>
      <c r="P23" s="141"/>
      <c r="Q23" s="141"/>
      <c r="R23" s="141"/>
      <c r="T23" s="166" t="s">
        <v>642</v>
      </c>
      <c r="X23" s="138" t="s">
        <v>634</v>
      </c>
      <c r="AD23" s="141"/>
      <c r="AE23" s="141"/>
      <c r="AF23" s="141"/>
      <c r="AG23" s="141"/>
      <c r="AH23" s="141"/>
      <c r="AI23" s="141"/>
      <c r="AJ23" s="141"/>
      <c r="AK23" s="141"/>
      <c r="AL23" s="141"/>
      <c r="AM23" s="141"/>
      <c r="AN23" s="141"/>
    </row>
    <row r="24" spans="1:40" ht="14.25" customHeight="1" x14ac:dyDescent="0.3">
      <c r="B24" s="138"/>
      <c r="C24" t="s">
        <v>604</v>
      </c>
      <c r="X24" s="138"/>
      <c r="Y24" t="s">
        <v>604</v>
      </c>
      <c r="AC24" t="s">
        <v>334</v>
      </c>
      <c r="AD24" s="141"/>
      <c r="AE24" s="141"/>
      <c r="AF24" s="141"/>
      <c r="AG24" s="141"/>
      <c r="AH24" s="141"/>
      <c r="AI24" s="141"/>
      <c r="AJ24" s="141"/>
      <c r="AK24" s="141"/>
      <c r="AL24" s="141"/>
      <c r="AM24" s="141"/>
      <c r="AN24" s="141"/>
    </row>
    <row r="25" spans="1:40" ht="14.25" customHeight="1" x14ac:dyDescent="0.3">
      <c r="B25" s="138"/>
      <c r="C25" t="s">
        <v>605</v>
      </c>
      <c r="H25" s="178">
        <v>0</v>
      </c>
      <c r="I25" s="178">
        <v>0</v>
      </c>
      <c r="J25" s="178">
        <v>0</v>
      </c>
      <c r="K25" s="178">
        <v>0</v>
      </c>
      <c r="L25" s="178">
        <v>0</v>
      </c>
      <c r="M25" s="178">
        <v>0</v>
      </c>
      <c r="N25" s="178">
        <v>0</v>
      </c>
      <c r="O25" s="178">
        <v>0</v>
      </c>
      <c r="P25" s="178">
        <v>0</v>
      </c>
      <c r="Q25" s="178">
        <v>0</v>
      </c>
      <c r="R25" s="178">
        <v>0</v>
      </c>
      <c r="X25" s="138"/>
      <c r="Y25" t="s">
        <v>605</v>
      </c>
      <c r="AC25" t="s">
        <v>334</v>
      </c>
      <c r="AD25" s="172">
        <v>0</v>
      </c>
      <c r="AE25" s="172">
        <v>0</v>
      </c>
      <c r="AF25" s="172">
        <v>0</v>
      </c>
      <c r="AG25" s="172">
        <v>0</v>
      </c>
      <c r="AH25" s="172">
        <v>0</v>
      </c>
      <c r="AI25" s="172">
        <v>0</v>
      </c>
      <c r="AJ25" s="172">
        <v>0</v>
      </c>
      <c r="AK25" s="172">
        <v>0</v>
      </c>
      <c r="AL25" s="172">
        <v>0</v>
      </c>
      <c r="AM25" s="172">
        <v>0</v>
      </c>
      <c r="AN25" s="172">
        <v>0</v>
      </c>
    </row>
    <row r="26" spans="1:40" ht="14.25" customHeight="1" x14ac:dyDescent="0.3">
      <c r="B26" s="138"/>
      <c r="C26" t="s">
        <v>606</v>
      </c>
      <c r="H26" s="141"/>
      <c r="I26" s="141"/>
      <c r="J26" s="141"/>
      <c r="K26" s="141"/>
      <c r="L26" s="141"/>
      <c r="M26" s="141"/>
      <c r="N26" s="141"/>
      <c r="O26" s="141"/>
      <c r="P26" s="141"/>
      <c r="Q26" s="141"/>
      <c r="R26" s="141"/>
      <c r="X26" s="138"/>
      <c r="Y26" t="s">
        <v>606</v>
      </c>
      <c r="AC26" t="s">
        <v>334</v>
      </c>
      <c r="AD26" s="141"/>
      <c r="AE26" s="141"/>
      <c r="AF26" s="141"/>
      <c r="AG26" s="141"/>
      <c r="AH26" s="141"/>
      <c r="AI26" s="141"/>
      <c r="AJ26" s="141"/>
      <c r="AK26" s="141"/>
      <c r="AL26" s="141"/>
      <c r="AM26" s="141"/>
      <c r="AN26" s="141"/>
    </row>
    <row r="27" spans="1:40" ht="14.25" customHeight="1" x14ac:dyDescent="0.3">
      <c r="B27" s="138"/>
      <c r="C27" t="s">
        <v>610</v>
      </c>
      <c r="H27" s="141"/>
      <c r="I27" s="141"/>
      <c r="J27" s="141"/>
      <c r="K27" s="141"/>
      <c r="L27" s="141"/>
      <c r="M27" s="141"/>
      <c r="N27" s="141"/>
      <c r="O27" s="141"/>
      <c r="P27" s="141"/>
      <c r="Q27" s="141"/>
      <c r="R27" s="141"/>
      <c r="X27" s="138"/>
      <c r="Y27" t="s">
        <v>610</v>
      </c>
      <c r="AC27" t="s">
        <v>334</v>
      </c>
      <c r="AD27" s="141"/>
      <c r="AE27" s="141"/>
      <c r="AF27" s="141"/>
      <c r="AG27" s="141"/>
      <c r="AH27" s="141"/>
      <c r="AI27" s="141"/>
      <c r="AJ27" s="141"/>
      <c r="AK27" s="141"/>
      <c r="AL27" s="141"/>
      <c r="AM27" s="141"/>
      <c r="AN27" s="141"/>
    </row>
    <row r="28" spans="1:40" ht="14.25" customHeight="1" x14ac:dyDescent="0.3">
      <c r="B28" s="138"/>
      <c r="C28" t="s">
        <v>607</v>
      </c>
      <c r="H28" s="141"/>
      <c r="I28" s="141"/>
      <c r="J28" s="141"/>
      <c r="K28" s="141"/>
      <c r="L28" s="141"/>
      <c r="M28" s="141"/>
      <c r="N28" s="141"/>
      <c r="O28" s="141"/>
      <c r="P28" s="141"/>
      <c r="Q28" s="141"/>
      <c r="R28" s="141"/>
      <c r="X28" s="138"/>
      <c r="Y28" t="s">
        <v>607</v>
      </c>
      <c r="AC28" t="s">
        <v>334</v>
      </c>
      <c r="AD28" s="141"/>
      <c r="AE28" s="141"/>
      <c r="AF28" s="141"/>
      <c r="AG28" s="141"/>
      <c r="AH28" s="141"/>
      <c r="AI28" s="141"/>
      <c r="AJ28" s="141"/>
      <c r="AK28" s="141"/>
      <c r="AL28" s="141"/>
      <c r="AM28" s="141"/>
      <c r="AN28" s="141"/>
    </row>
    <row r="30" spans="1:40" ht="14.25" customHeight="1" x14ac:dyDescent="0.3">
      <c r="A30" s="195" t="s">
        <v>435</v>
      </c>
      <c r="B30" s="137" t="s">
        <v>611</v>
      </c>
      <c r="C30" s="136"/>
      <c r="D30" s="136"/>
      <c r="E30" s="136"/>
      <c r="F30" s="136"/>
      <c r="G30" s="136"/>
      <c r="H30" s="140"/>
      <c r="I30" s="140"/>
      <c r="J30" s="140"/>
      <c r="K30" s="140"/>
      <c r="L30" s="140"/>
      <c r="M30" s="140"/>
      <c r="N30" s="140"/>
      <c r="O30" s="140"/>
      <c r="P30" s="140"/>
      <c r="Q30" s="140"/>
      <c r="R30" s="140"/>
    </row>
    <row r="31" spans="1:40" ht="14.25" customHeight="1" x14ac:dyDescent="0.3">
      <c r="B31" s="138" t="s">
        <v>603</v>
      </c>
      <c r="H31" s="142"/>
      <c r="I31" s="142"/>
      <c r="J31" s="142"/>
      <c r="K31" s="142"/>
      <c r="L31" s="142"/>
      <c r="M31" s="142"/>
      <c r="N31" s="142"/>
      <c r="O31" s="142"/>
      <c r="P31" s="142"/>
      <c r="Q31" s="142"/>
      <c r="R31" s="142"/>
    </row>
    <row r="32" spans="1:40" ht="14.25" customHeight="1" x14ac:dyDescent="0.3">
      <c r="B32" s="23"/>
      <c r="C32" t="s">
        <v>604</v>
      </c>
      <c r="G32" t="s">
        <v>612</v>
      </c>
      <c r="H32" s="181">
        <f t="shared" ref="H32:N32" si="4">I32*0.99</f>
        <v>16609.404499702559</v>
      </c>
      <c r="I32" s="181">
        <f t="shared" si="4"/>
        <v>16777.176262325818</v>
      </c>
      <c r="J32" s="181">
        <f t="shared" si="4"/>
        <v>16946.642689217999</v>
      </c>
      <c r="K32" s="181">
        <f>L32*0.99</f>
        <v>17117.8208982</v>
      </c>
      <c r="L32" s="181">
        <f t="shared" si="4"/>
        <v>17290.728179999998</v>
      </c>
      <c r="M32" s="181">
        <f t="shared" si="4"/>
        <v>17465.381999999998</v>
      </c>
      <c r="N32" s="181">
        <f t="shared" si="4"/>
        <v>17641.8</v>
      </c>
      <c r="O32" s="181">
        <f>P32*0.99</f>
        <v>17820</v>
      </c>
      <c r="P32" s="181">
        <f>15000*1.2</f>
        <v>18000</v>
      </c>
      <c r="Q32" s="181">
        <f>15000*1.2</f>
        <v>18000</v>
      </c>
      <c r="R32" s="181">
        <f>15000*1.2</f>
        <v>18000</v>
      </c>
      <c r="T32" t="s">
        <v>644</v>
      </c>
    </row>
    <row r="33" spans="2:20" ht="14.25" customHeight="1" x14ac:dyDescent="0.3">
      <c r="B33" s="23"/>
      <c r="C33" t="s">
        <v>605</v>
      </c>
      <c r="G33" t="s">
        <v>612</v>
      </c>
      <c r="H33" s="181"/>
      <c r="I33" s="181"/>
      <c r="J33" s="181"/>
      <c r="K33" s="181"/>
      <c r="L33" s="181"/>
      <c r="M33" s="181"/>
      <c r="N33" s="181"/>
      <c r="O33" s="181"/>
      <c r="P33" s="181"/>
      <c r="Q33" s="181"/>
      <c r="R33" s="181"/>
      <c r="T33" t="s">
        <v>644</v>
      </c>
    </row>
    <row r="34" spans="2:20" ht="14.25" customHeight="1" x14ac:dyDescent="0.3">
      <c r="B34" s="133"/>
      <c r="C34" t="s">
        <v>606</v>
      </c>
      <c r="G34" t="s">
        <v>612</v>
      </c>
      <c r="H34" s="182"/>
      <c r="I34" s="182"/>
      <c r="J34" s="182"/>
      <c r="K34" s="182"/>
      <c r="L34" s="182"/>
      <c r="M34" s="182"/>
      <c r="N34" s="182"/>
      <c r="O34" s="182"/>
      <c r="P34" s="182"/>
      <c r="Q34" s="182"/>
      <c r="R34" s="182"/>
    </row>
    <row r="35" spans="2:20" ht="14.25" customHeight="1" x14ac:dyDescent="0.3">
      <c r="B35" s="133"/>
      <c r="C35" t="s">
        <v>607</v>
      </c>
      <c r="G35" t="s">
        <v>612</v>
      </c>
      <c r="H35" s="182"/>
      <c r="I35" s="182"/>
      <c r="J35" s="182"/>
      <c r="K35" s="182"/>
      <c r="L35" s="182"/>
      <c r="M35" s="182"/>
      <c r="N35" s="182"/>
      <c r="O35" s="182"/>
      <c r="P35" s="182"/>
      <c r="Q35" s="182"/>
      <c r="R35" s="182"/>
    </row>
    <row r="36" spans="2:20" ht="14.25" hidden="1" customHeight="1" outlineLevel="1" x14ac:dyDescent="0.3">
      <c r="B36" s="143" t="s">
        <v>411</v>
      </c>
      <c r="G36" t="s">
        <v>402</v>
      </c>
      <c r="H36" s="182"/>
      <c r="I36" s="182"/>
      <c r="J36" s="182"/>
      <c r="K36" s="182"/>
      <c r="L36" s="182"/>
      <c r="M36" s="182"/>
      <c r="N36" s="182"/>
      <c r="O36" s="182"/>
      <c r="P36" s="182"/>
      <c r="Q36" s="182"/>
      <c r="R36" s="182"/>
    </row>
    <row r="37" spans="2:20" ht="14.25" hidden="1" customHeight="1" outlineLevel="1" x14ac:dyDescent="0.3">
      <c r="B37" s="133"/>
      <c r="C37" s="144" t="s">
        <v>407</v>
      </c>
      <c r="G37" t="s">
        <v>402</v>
      </c>
      <c r="H37" s="182"/>
      <c r="I37" s="182"/>
      <c r="J37" s="182"/>
      <c r="K37" s="182"/>
      <c r="L37" s="182"/>
      <c r="M37" s="182"/>
      <c r="N37" s="182"/>
      <c r="O37" s="182"/>
      <c r="P37" s="182"/>
      <c r="Q37" s="182"/>
      <c r="R37" s="182"/>
    </row>
    <row r="38" spans="2:20" ht="14.25" hidden="1" customHeight="1" outlineLevel="1" x14ac:dyDescent="0.3">
      <c r="B38" s="133"/>
      <c r="C38" s="144" t="s">
        <v>408</v>
      </c>
      <c r="G38" t="s">
        <v>402</v>
      </c>
      <c r="H38" s="182"/>
      <c r="I38" s="182"/>
      <c r="J38" s="182"/>
      <c r="K38" s="182"/>
      <c r="L38" s="182"/>
      <c r="M38" s="182"/>
      <c r="N38" s="182"/>
      <c r="O38" s="182"/>
      <c r="P38" s="182"/>
      <c r="Q38" s="182"/>
      <c r="R38" s="182"/>
    </row>
    <row r="39" spans="2:20" ht="14.25" hidden="1" customHeight="1" outlineLevel="1" x14ac:dyDescent="0.3">
      <c r="B39" s="135"/>
      <c r="C39" s="144" t="s">
        <v>409</v>
      </c>
      <c r="G39" t="s">
        <v>402</v>
      </c>
      <c r="H39" s="182"/>
      <c r="I39" s="182"/>
      <c r="J39" s="182"/>
      <c r="K39" s="182"/>
      <c r="L39" s="182"/>
      <c r="M39" s="182"/>
      <c r="N39" s="182"/>
      <c r="O39" s="182"/>
      <c r="P39" s="182"/>
      <c r="Q39" s="182"/>
      <c r="R39" s="182"/>
    </row>
    <row r="40" spans="2:20" ht="14.25" hidden="1" customHeight="1" outlineLevel="1" x14ac:dyDescent="0.3">
      <c r="B40" s="135"/>
      <c r="C40" s="144" t="s">
        <v>410</v>
      </c>
      <c r="G40" t="s">
        <v>402</v>
      </c>
      <c r="H40" s="182"/>
      <c r="I40" s="182"/>
      <c r="J40" s="182"/>
      <c r="K40" s="182"/>
      <c r="L40" s="182"/>
      <c r="M40" s="182"/>
      <c r="N40" s="182"/>
      <c r="O40" s="182"/>
      <c r="P40" s="182"/>
      <c r="Q40" s="182"/>
      <c r="R40" s="182"/>
    </row>
    <row r="41" spans="2:20" ht="14.25" hidden="1" customHeight="1" outlineLevel="1" x14ac:dyDescent="0.3">
      <c r="B41" s="143" t="s">
        <v>411</v>
      </c>
      <c r="G41" t="s">
        <v>402</v>
      </c>
      <c r="H41" s="182"/>
      <c r="I41" s="182"/>
      <c r="J41" s="182"/>
      <c r="K41" s="182"/>
      <c r="L41" s="182"/>
      <c r="M41" s="182"/>
      <c r="N41" s="182"/>
      <c r="O41" s="182"/>
      <c r="P41" s="182"/>
      <c r="Q41" s="182"/>
      <c r="R41" s="182"/>
    </row>
    <row r="42" spans="2:20" ht="14.25" hidden="1" customHeight="1" outlineLevel="1" x14ac:dyDescent="0.3">
      <c r="B42" s="133"/>
      <c r="C42" s="144" t="s">
        <v>407</v>
      </c>
      <c r="G42" t="s">
        <v>402</v>
      </c>
      <c r="H42" s="182"/>
      <c r="I42" s="182"/>
      <c r="J42" s="182"/>
      <c r="K42" s="182"/>
      <c r="L42" s="182"/>
      <c r="M42" s="182"/>
      <c r="N42" s="182"/>
      <c r="O42" s="182"/>
      <c r="P42" s="182"/>
      <c r="Q42" s="182"/>
      <c r="R42" s="182"/>
    </row>
    <row r="43" spans="2:20" ht="14.25" hidden="1" customHeight="1" outlineLevel="1" x14ac:dyDescent="0.3">
      <c r="B43" s="133"/>
      <c r="C43" s="144" t="s">
        <v>408</v>
      </c>
      <c r="G43" t="s">
        <v>402</v>
      </c>
      <c r="H43" s="182"/>
      <c r="I43" s="182"/>
      <c r="J43" s="182"/>
      <c r="K43" s="182"/>
      <c r="L43" s="182"/>
      <c r="M43" s="182"/>
      <c r="N43" s="182"/>
      <c r="O43" s="182"/>
      <c r="P43" s="182"/>
      <c r="Q43" s="182"/>
      <c r="R43" s="182"/>
    </row>
    <row r="44" spans="2:20" ht="14.25" hidden="1" customHeight="1" outlineLevel="1" x14ac:dyDescent="0.3">
      <c r="B44" s="133"/>
      <c r="C44" s="144" t="s">
        <v>409</v>
      </c>
      <c r="G44" t="s">
        <v>402</v>
      </c>
      <c r="H44" s="182"/>
      <c r="I44" s="182"/>
      <c r="J44" s="182"/>
      <c r="K44" s="182"/>
      <c r="L44" s="182"/>
      <c r="M44" s="182"/>
      <c r="N44" s="182"/>
      <c r="O44" s="182"/>
      <c r="P44" s="182"/>
      <c r="Q44" s="182"/>
      <c r="R44" s="182"/>
    </row>
    <row r="45" spans="2:20" ht="14.25" hidden="1" customHeight="1" outlineLevel="1" x14ac:dyDescent="0.3">
      <c r="B45" s="133"/>
      <c r="C45" s="144" t="s">
        <v>410</v>
      </c>
      <c r="G45" t="s">
        <v>402</v>
      </c>
      <c r="H45" s="182"/>
      <c r="I45" s="182"/>
      <c r="J45" s="182"/>
      <c r="K45" s="182"/>
      <c r="L45" s="182"/>
      <c r="M45" s="182"/>
      <c r="N45" s="182"/>
      <c r="O45" s="182"/>
      <c r="P45" s="182"/>
      <c r="Q45" s="182"/>
      <c r="R45" s="182"/>
    </row>
    <row r="46" spans="2:20" ht="14.25" customHeight="1" collapsed="1" x14ac:dyDescent="0.3">
      <c r="B46" s="138" t="s">
        <v>608</v>
      </c>
      <c r="H46" s="171"/>
      <c r="I46" s="171"/>
      <c r="J46" s="171"/>
      <c r="K46" s="171"/>
      <c r="L46" s="171"/>
      <c r="M46" s="171"/>
      <c r="N46" s="171"/>
      <c r="O46" s="171"/>
      <c r="P46" s="171"/>
      <c r="Q46" s="171"/>
      <c r="R46" s="171"/>
    </row>
    <row r="47" spans="2:20" ht="14.25" customHeight="1" x14ac:dyDescent="0.3">
      <c r="B47" s="138"/>
      <c r="C47" t="s">
        <v>604</v>
      </c>
      <c r="G47" t="s">
        <v>612</v>
      </c>
      <c r="H47" s="181"/>
      <c r="I47" s="181"/>
      <c r="J47" s="181"/>
      <c r="K47" s="181"/>
      <c r="L47" s="181">
        <f t="shared" ref="L47:R47" si="5">15*220*1.3</f>
        <v>4290</v>
      </c>
      <c r="M47" s="181">
        <f t="shared" si="5"/>
        <v>4290</v>
      </c>
      <c r="N47" s="181">
        <f t="shared" si="5"/>
        <v>4290</v>
      </c>
      <c r="O47" s="181">
        <f t="shared" si="5"/>
        <v>4290</v>
      </c>
      <c r="P47" s="181">
        <f t="shared" si="5"/>
        <v>4290</v>
      </c>
      <c r="Q47" s="181">
        <f t="shared" si="5"/>
        <v>4290</v>
      </c>
      <c r="R47" s="181">
        <f t="shared" si="5"/>
        <v>4290</v>
      </c>
      <c r="T47" t="s">
        <v>644</v>
      </c>
    </row>
    <row r="48" spans="2:20" ht="14.25" customHeight="1" x14ac:dyDescent="0.3">
      <c r="B48" s="138"/>
      <c r="C48" t="s">
        <v>607</v>
      </c>
      <c r="G48" t="s">
        <v>612</v>
      </c>
      <c r="H48" s="171"/>
      <c r="I48" s="171"/>
      <c r="J48" s="171"/>
      <c r="K48" s="171"/>
      <c r="L48" s="171"/>
      <c r="M48" s="171"/>
      <c r="N48" s="171"/>
      <c r="O48" s="171"/>
      <c r="P48" s="171"/>
      <c r="Q48" s="171"/>
      <c r="R48" s="171"/>
    </row>
    <row r="49" spans="1:20" ht="14.25" customHeight="1" x14ac:dyDescent="0.3">
      <c r="B49" s="138" t="s">
        <v>609</v>
      </c>
      <c r="H49" s="171"/>
      <c r="I49" s="171"/>
      <c r="J49" s="171"/>
      <c r="K49" s="171"/>
      <c r="L49" s="171"/>
      <c r="M49" s="171"/>
      <c r="N49" s="171"/>
      <c r="O49" s="171"/>
      <c r="P49" s="171"/>
      <c r="Q49" s="171"/>
      <c r="R49" s="171"/>
    </row>
    <row r="50" spans="1:20" ht="14.25" customHeight="1" x14ac:dyDescent="0.3">
      <c r="B50" s="138"/>
      <c r="C50" t="s">
        <v>604</v>
      </c>
      <c r="G50" t="s">
        <v>612</v>
      </c>
      <c r="H50" s="171"/>
      <c r="I50" s="171"/>
      <c r="J50" s="171"/>
      <c r="K50" s="171"/>
      <c r="L50" s="171"/>
      <c r="M50" s="171"/>
      <c r="N50" s="171"/>
      <c r="O50" s="171"/>
      <c r="P50" s="171"/>
      <c r="Q50" s="171"/>
      <c r="R50" s="171"/>
    </row>
    <row r="51" spans="1:20" ht="14.25" customHeight="1" x14ac:dyDescent="0.3">
      <c r="B51" s="138"/>
      <c r="C51" t="s">
        <v>605</v>
      </c>
      <c r="G51" t="s">
        <v>612</v>
      </c>
      <c r="H51" s="181"/>
      <c r="I51" s="181"/>
      <c r="J51" s="181"/>
      <c r="K51" s="181"/>
      <c r="L51" s="181"/>
      <c r="M51" s="181"/>
      <c r="N51" s="181"/>
      <c r="O51" s="181"/>
      <c r="P51" s="181"/>
      <c r="Q51" s="181"/>
      <c r="R51" s="181"/>
      <c r="T51" t="s">
        <v>644</v>
      </c>
    </row>
    <row r="52" spans="1:20" ht="14.25" customHeight="1" x14ac:dyDescent="0.3">
      <c r="B52" s="138"/>
      <c r="C52" t="s">
        <v>606</v>
      </c>
      <c r="G52" t="s">
        <v>612</v>
      </c>
      <c r="H52" s="171"/>
      <c r="I52" s="171"/>
      <c r="J52" s="171"/>
      <c r="K52" s="171"/>
      <c r="L52" s="171"/>
      <c r="M52" s="171"/>
      <c r="N52" s="171"/>
      <c r="O52" s="171"/>
      <c r="P52" s="171"/>
      <c r="Q52" s="171"/>
      <c r="R52" s="171"/>
    </row>
    <row r="53" spans="1:20" ht="14.25" customHeight="1" x14ac:dyDescent="0.3">
      <c r="B53" s="138"/>
      <c r="C53" t="s">
        <v>610</v>
      </c>
      <c r="G53" t="s">
        <v>612</v>
      </c>
      <c r="H53" s="171"/>
      <c r="I53" s="171"/>
      <c r="J53" s="171"/>
      <c r="K53" s="171"/>
      <c r="L53" s="171"/>
      <c r="M53" s="171"/>
      <c r="N53" s="171"/>
      <c r="O53" s="171"/>
      <c r="P53" s="171"/>
      <c r="Q53" s="171"/>
      <c r="R53" s="171"/>
    </row>
    <row r="54" spans="1:20" ht="14.25" customHeight="1" x14ac:dyDescent="0.3">
      <c r="B54" s="138"/>
      <c r="C54" t="s">
        <v>607</v>
      </c>
      <c r="H54" s="171"/>
      <c r="I54" s="171"/>
      <c r="J54" s="171"/>
      <c r="K54" s="171"/>
      <c r="L54" s="171"/>
      <c r="M54" s="171"/>
      <c r="N54" s="171"/>
      <c r="O54" s="171"/>
      <c r="P54" s="171"/>
      <c r="Q54" s="171"/>
      <c r="R54" s="171"/>
    </row>
    <row r="57" spans="1:20" ht="14.25" customHeight="1" x14ac:dyDescent="0.3">
      <c r="A57" s="195">
        <v>3</v>
      </c>
      <c r="B57" s="137" t="s">
        <v>649</v>
      </c>
      <c r="C57" s="136"/>
      <c r="D57" s="136"/>
      <c r="E57" s="136"/>
      <c r="F57" s="136"/>
      <c r="G57" s="136"/>
      <c r="H57" s="140"/>
      <c r="I57" s="140"/>
      <c r="J57" s="140"/>
      <c r="K57" s="140"/>
      <c r="L57" s="140"/>
      <c r="M57" s="140"/>
      <c r="N57" s="140"/>
      <c r="O57" s="140"/>
      <c r="P57" s="140"/>
      <c r="Q57" s="140"/>
      <c r="R57" s="140"/>
    </row>
    <row r="58" spans="1:20" ht="14.25" customHeight="1" x14ac:dyDescent="0.3">
      <c r="B58" s="138" t="s">
        <v>603</v>
      </c>
      <c r="H58" s="142"/>
      <c r="I58" s="142"/>
      <c r="J58" s="142"/>
      <c r="K58" s="142"/>
      <c r="L58" s="142"/>
      <c r="M58" s="142"/>
      <c r="N58" s="142"/>
      <c r="O58" s="142"/>
      <c r="P58" s="142"/>
      <c r="Q58" s="142"/>
      <c r="R58" s="142"/>
    </row>
    <row r="59" spans="1:20" ht="14.25" customHeight="1" x14ac:dyDescent="0.3">
      <c r="B59" s="23"/>
      <c r="C59" t="s">
        <v>604</v>
      </c>
      <c r="G59" t="s">
        <v>613</v>
      </c>
      <c r="H59" s="152">
        <f>H32*H5</f>
        <v>16609.404499702559</v>
      </c>
      <c r="I59" s="152">
        <f>I32*I5</f>
        <v>16777.176262325818</v>
      </c>
      <c r="J59" s="152">
        <f>J32*J5</f>
        <v>16946.642689217999</v>
      </c>
      <c r="K59" s="152">
        <f>K32*K6</f>
        <v>17117.8208982</v>
      </c>
      <c r="L59" s="152">
        <f t="shared" ref="L59:R59" si="6">L32*L6</f>
        <v>17290.728179999998</v>
      </c>
      <c r="M59" s="152">
        <f t="shared" si="6"/>
        <v>17465.381999999998</v>
      </c>
      <c r="N59" s="152">
        <f t="shared" si="6"/>
        <v>17641.8</v>
      </c>
      <c r="O59" s="152">
        <f t="shared" si="6"/>
        <v>17820</v>
      </c>
      <c r="P59" s="152">
        <f t="shared" si="6"/>
        <v>18000</v>
      </c>
      <c r="Q59" s="152">
        <f t="shared" si="6"/>
        <v>18000</v>
      </c>
      <c r="R59" s="152">
        <f t="shared" si="6"/>
        <v>18000</v>
      </c>
      <c r="T59" t="s">
        <v>627</v>
      </c>
    </row>
    <row r="60" spans="1:20" ht="14.25" customHeight="1" x14ac:dyDescent="0.3">
      <c r="B60" s="23"/>
      <c r="C60" t="s">
        <v>605</v>
      </c>
      <c r="G60" t="s">
        <v>613</v>
      </c>
      <c r="H60" s="152">
        <f t="shared" ref="H60:R62" si="7">H33*H6</f>
        <v>0</v>
      </c>
      <c r="I60" s="152">
        <f t="shared" si="7"/>
        <v>0</v>
      </c>
      <c r="J60" s="152">
        <f t="shared" si="7"/>
        <v>0</v>
      </c>
      <c r="K60" s="152">
        <f t="shared" si="7"/>
        <v>0</v>
      </c>
      <c r="L60" s="152">
        <f t="shared" si="7"/>
        <v>0</v>
      </c>
      <c r="M60" s="152">
        <f t="shared" si="7"/>
        <v>0</v>
      </c>
      <c r="N60" s="152">
        <f t="shared" si="7"/>
        <v>0</v>
      </c>
      <c r="O60" s="152">
        <f t="shared" si="7"/>
        <v>0</v>
      </c>
      <c r="P60" s="152">
        <f t="shared" si="7"/>
        <v>0</v>
      </c>
      <c r="Q60" s="152">
        <f t="shared" si="7"/>
        <v>0</v>
      </c>
      <c r="R60" s="152">
        <f t="shared" si="7"/>
        <v>0</v>
      </c>
      <c r="T60" t="s">
        <v>627</v>
      </c>
    </row>
    <row r="61" spans="1:20" ht="14.25" customHeight="1" x14ac:dyDescent="0.3">
      <c r="B61" s="133"/>
      <c r="C61" t="s">
        <v>606</v>
      </c>
      <c r="G61" t="s">
        <v>613</v>
      </c>
      <c r="H61" s="152">
        <f t="shared" si="7"/>
        <v>0</v>
      </c>
      <c r="I61" s="152">
        <f t="shared" si="7"/>
        <v>0</v>
      </c>
      <c r="J61" s="152">
        <f t="shared" si="7"/>
        <v>0</v>
      </c>
      <c r="K61" s="152">
        <f t="shared" si="7"/>
        <v>0</v>
      </c>
      <c r="L61" s="152">
        <f t="shared" si="7"/>
        <v>0</v>
      </c>
      <c r="M61" s="152">
        <f t="shared" si="7"/>
        <v>0</v>
      </c>
      <c r="N61" s="152">
        <f t="shared" si="7"/>
        <v>0</v>
      </c>
      <c r="O61" s="152">
        <f t="shared" si="7"/>
        <v>0</v>
      </c>
      <c r="P61" s="152">
        <f t="shared" si="7"/>
        <v>0</v>
      </c>
      <c r="Q61" s="152">
        <f t="shared" si="7"/>
        <v>0</v>
      </c>
      <c r="R61" s="152">
        <f t="shared" si="7"/>
        <v>0</v>
      </c>
      <c r="T61" t="s">
        <v>627</v>
      </c>
    </row>
    <row r="62" spans="1:20" ht="14.25" customHeight="1" x14ac:dyDescent="0.3">
      <c r="B62" s="133"/>
      <c r="C62" t="s">
        <v>607</v>
      </c>
      <c r="G62" t="s">
        <v>613</v>
      </c>
      <c r="H62" s="152">
        <f t="shared" si="7"/>
        <v>0</v>
      </c>
      <c r="I62" s="152">
        <f t="shared" si="7"/>
        <v>0</v>
      </c>
      <c r="J62" s="152">
        <f t="shared" si="7"/>
        <v>0</v>
      </c>
      <c r="K62" s="152">
        <f t="shared" si="7"/>
        <v>0</v>
      </c>
      <c r="L62" s="152">
        <f t="shared" si="7"/>
        <v>0</v>
      </c>
      <c r="M62" s="152">
        <f t="shared" si="7"/>
        <v>0</v>
      </c>
      <c r="N62" s="152">
        <f t="shared" si="7"/>
        <v>0</v>
      </c>
      <c r="O62" s="152">
        <f t="shared" si="7"/>
        <v>0</v>
      </c>
      <c r="P62" s="152">
        <f t="shared" si="7"/>
        <v>0</v>
      </c>
      <c r="Q62" s="152">
        <f t="shared" si="7"/>
        <v>0</v>
      </c>
      <c r="R62" s="152">
        <f t="shared" si="7"/>
        <v>0</v>
      </c>
      <c r="T62" t="s">
        <v>627</v>
      </c>
    </row>
    <row r="63" spans="1:20" ht="14.25" hidden="1" customHeight="1" outlineLevel="1" x14ac:dyDescent="0.3">
      <c r="B63" s="143" t="s">
        <v>411</v>
      </c>
      <c r="G63" t="s">
        <v>471</v>
      </c>
      <c r="H63" s="152"/>
      <c r="I63" s="152"/>
      <c r="J63" s="152"/>
      <c r="K63" s="152"/>
      <c r="L63" s="152"/>
      <c r="M63" s="152"/>
      <c r="N63" s="152"/>
      <c r="O63" s="152"/>
      <c r="P63" s="152"/>
      <c r="Q63" s="152"/>
      <c r="R63" s="152"/>
    </row>
    <row r="64" spans="1:20" ht="14.25" hidden="1" customHeight="1" outlineLevel="1" x14ac:dyDescent="0.3">
      <c r="B64" s="133"/>
      <c r="C64" s="144" t="s">
        <v>407</v>
      </c>
      <c r="G64" t="s">
        <v>471</v>
      </c>
      <c r="H64" s="152"/>
      <c r="I64" s="152"/>
      <c r="J64" s="152"/>
      <c r="K64" s="152"/>
      <c r="L64" s="152"/>
      <c r="M64" s="152"/>
      <c r="N64" s="152"/>
      <c r="O64" s="152"/>
      <c r="P64" s="152"/>
      <c r="Q64" s="152"/>
      <c r="R64" s="152"/>
    </row>
    <row r="65" spans="2:40" ht="14.25" hidden="1" customHeight="1" outlineLevel="1" x14ac:dyDescent="0.3">
      <c r="B65" s="133"/>
      <c r="C65" s="144" t="s">
        <v>408</v>
      </c>
      <c r="G65" t="s">
        <v>471</v>
      </c>
      <c r="H65" s="152"/>
      <c r="I65" s="152"/>
      <c r="J65" s="152"/>
      <c r="K65" s="152"/>
      <c r="L65" s="152"/>
      <c r="M65" s="152"/>
      <c r="N65" s="152"/>
      <c r="O65" s="152"/>
      <c r="P65" s="152"/>
      <c r="Q65" s="152"/>
      <c r="R65" s="152"/>
    </row>
    <row r="66" spans="2:40" ht="14.25" hidden="1" customHeight="1" outlineLevel="1" x14ac:dyDescent="0.3">
      <c r="B66" s="135"/>
      <c r="C66" s="144" t="s">
        <v>409</v>
      </c>
      <c r="G66" t="s">
        <v>471</v>
      </c>
      <c r="H66" s="152"/>
      <c r="I66" s="152"/>
      <c r="J66" s="152"/>
      <c r="K66" s="152"/>
      <c r="L66" s="152"/>
      <c r="M66" s="152"/>
      <c r="N66" s="152"/>
      <c r="O66" s="152"/>
      <c r="P66" s="152"/>
      <c r="Q66" s="152"/>
      <c r="R66" s="152"/>
    </row>
    <row r="67" spans="2:40" ht="14.25" hidden="1" customHeight="1" outlineLevel="1" x14ac:dyDescent="0.3">
      <c r="B67" s="135"/>
      <c r="C67" s="144" t="s">
        <v>410</v>
      </c>
      <c r="G67" t="s">
        <v>471</v>
      </c>
      <c r="H67" s="152"/>
      <c r="I67" s="152"/>
      <c r="J67" s="152"/>
      <c r="K67" s="152"/>
      <c r="L67" s="152"/>
      <c r="M67" s="152"/>
      <c r="N67" s="152"/>
      <c r="O67" s="152"/>
      <c r="P67" s="152"/>
      <c r="Q67" s="152"/>
      <c r="R67" s="152"/>
    </row>
    <row r="68" spans="2:40" ht="14.25" hidden="1" customHeight="1" outlineLevel="1" x14ac:dyDescent="0.3">
      <c r="B68" s="143" t="s">
        <v>411</v>
      </c>
      <c r="G68" t="s">
        <v>471</v>
      </c>
      <c r="H68" s="152"/>
      <c r="I68" s="152"/>
      <c r="J68" s="152"/>
      <c r="K68" s="152"/>
      <c r="L68" s="152"/>
      <c r="M68" s="152"/>
      <c r="N68" s="152"/>
      <c r="O68" s="152"/>
      <c r="P68" s="152"/>
      <c r="Q68" s="152"/>
      <c r="R68" s="152"/>
    </row>
    <row r="69" spans="2:40" ht="14.25" hidden="1" customHeight="1" outlineLevel="1" x14ac:dyDescent="0.3">
      <c r="B69" s="133"/>
      <c r="C69" s="144" t="s">
        <v>407</v>
      </c>
      <c r="G69" t="s">
        <v>471</v>
      </c>
      <c r="H69" s="152"/>
      <c r="I69" s="152"/>
      <c r="J69" s="152"/>
      <c r="K69" s="152"/>
      <c r="L69" s="152"/>
      <c r="M69" s="152"/>
      <c r="N69" s="152"/>
      <c r="O69" s="152"/>
      <c r="P69" s="152"/>
      <c r="Q69" s="152"/>
      <c r="R69" s="152"/>
    </row>
    <row r="70" spans="2:40" ht="14.25" hidden="1" customHeight="1" outlineLevel="1" x14ac:dyDescent="0.3">
      <c r="B70" s="133"/>
      <c r="C70" s="144" t="s">
        <v>408</v>
      </c>
      <c r="G70" t="s">
        <v>471</v>
      </c>
      <c r="H70" s="152"/>
      <c r="I70" s="152"/>
      <c r="J70" s="152"/>
      <c r="K70" s="152"/>
      <c r="L70" s="152"/>
      <c r="M70" s="152"/>
      <c r="N70" s="152"/>
      <c r="O70" s="152"/>
      <c r="P70" s="152"/>
      <c r="Q70" s="152"/>
      <c r="R70" s="152"/>
    </row>
    <row r="71" spans="2:40" ht="14.25" hidden="1" customHeight="1" outlineLevel="1" x14ac:dyDescent="0.3">
      <c r="B71" s="133"/>
      <c r="C71" s="144" t="s">
        <v>409</v>
      </c>
      <c r="G71" t="s">
        <v>471</v>
      </c>
      <c r="H71" s="152"/>
      <c r="I71" s="152"/>
      <c r="J71" s="152"/>
      <c r="K71" s="152"/>
      <c r="L71" s="152"/>
      <c r="M71" s="152"/>
      <c r="N71" s="152"/>
      <c r="O71" s="152"/>
      <c r="P71" s="152"/>
      <c r="Q71" s="152"/>
      <c r="R71" s="152"/>
    </row>
    <row r="72" spans="2:40" ht="14.25" hidden="1" customHeight="1" outlineLevel="1" x14ac:dyDescent="0.3">
      <c r="B72" s="133"/>
      <c r="C72" s="144" t="s">
        <v>410</v>
      </c>
      <c r="G72" t="s">
        <v>471</v>
      </c>
      <c r="H72" s="152"/>
      <c r="I72" s="152"/>
      <c r="J72" s="152"/>
      <c r="K72" s="152"/>
      <c r="L72" s="152"/>
      <c r="M72" s="152"/>
      <c r="N72" s="152"/>
      <c r="O72" s="152"/>
      <c r="P72" s="152"/>
      <c r="Q72" s="152"/>
      <c r="R72" s="152"/>
    </row>
    <row r="73" spans="2:40" ht="14.25" customHeight="1" collapsed="1" x14ac:dyDescent="0.3">
      <c r="B73" s="138" t="s">
        <v>608</v>
      </c>
      <c r="H73" s="152"/>
      <c r="I73" s="152"/>
      <c r="J73" s="152"/>
      <c r="K73" s="152"/>
      <c r="L73" s="152"/>
      <c r="M73" s="152"/>
      <c r="N73" s="152"/>
      <c r="O73" s="152"/>
      <c r="P73" s="152"/>
      <c r="Q73" s="152"/>
      <c r="R73" s="152"/>
    </row>
    <row r="74" spans="2:40" ht="14.25" customHeight="1" x14ac:dyDescent="0.3">
      <c r="B74" s="138"/>
      <c r="C74" t="s">
        <v>604</v>
      </c>
      <c r="G74" t="s">
        <v>613</v>
      </c>
      <c r="H74" s="152">
        <f t="shared" ref="H74:R75" si="8">H47*H21</f>
        <v>0</v>
      </c>
      <c r="I74" s="152">
        <f t="shared" si="8"/>
        <v>0</v>
      </c>
      <c r="J74" s="152">
        <f t="shared" si="8"/>
        <v>0</v>
      </c>
      <c r="K74" s="152">
        <f t="shared" si="8"/>
        <v>0</v>
      </c>
      <c r="L74" s="152">
        <f t="shared" si="8"/>
        <v>4290</v>
      </c>
      <c r="M74" s="152">
        <f t="shared" si="8"/>
        <v>4290</v>
      </c>
      <c r="N74" s="152">
        <f t="shared" si="8"/>
        <v>4290</v>
      </c>
      <c r="O74" s="152">
        <f t="shared" si="8"/>
        <v>4290</v>
      </c>
      <c r="P74" s="152">
        <f t="shared" si="8"/>
        <v>4290</v>
      </c>
      <c r="Q74" s="152">
        <f t="shared" si="8"/>
        <v>4290</v>
      </c>
      <c r="R74" s="152">
        <f t="shared" si="8"/>
        <v>4290</v>
      </c>
      <c r="T74" t="s">
        <v>627</v>
      </c>
    </row>
    <row r="75" spans="2:40" ht="14.25" customHeight="1" x14ac:dyDescent="0.3">
      <c r="B75" s="138"/>
      <c r="C75" t="s">
        <v>607</v>
      </c>
      <c r="G75" t="s">
        <v>613</v>
      </c>
      <c r="H75" s="152">
        <f>H48*H22</f>
        <v>0</v>
      </c>
      <c r="I75" s="152">
        <f t="shared" si="8"/>
        <v>0</v>
      </c>
      <c r="J75" s="152">
        <f t="shared" si="8"/>
        <v>0</v>
      </c>
      <c r="K75" s="152">
        <f t="shared" si="8"/>
        <v>0</v>
      </c>
      <c r="L75" s="152">
        <f t="shared" si="8"/>
        <v>0</v>
      </c>
      <c r="M75" s="152">
        <f t="shared" si="8"/>
        <v>0</v>
      </c>
      <c r="N75" s="152">
        <f t="shared" si="8"/>
        <v>0</v>
      </c>
      <c r="O75" s="152">
        <f t="shared" si="8"/>
        <v>0</v>
      </c>
      <c r="P75" s="152">
        <f t="shared" si="8"/>
        <v>0</v>
      </c>
      <c r="Q75" s="152">
        <f t="shared" si="8"/>
        <v>0</v>
      </c>
      <c r="R75" s="152">
        <f t="shared" si="8"/>
        <v>0</v>
      </c>
      <c r="T75" t="s">
        <v>627</v>
      </c>
    </row>
    <row r="76" spans="2:40" ht="14.25" customHeight="1" x14ac:dyDescent="0.3">
      <c r="B76" s="138" t="s">
        <v>609</v>
      </c>
      <c r="H76" s="152"/>
      <c r="I76" s="152"/>
      <c r="J76" s="152"/>
      <c r="K76" s="152"/>
      <c r="L76" s="152"/>
      <c r="M76" s="152"/>
      <c r="N76" s="152"/>
      <c r="O76" s="152"/>
      <c r="P76" s="152"/>
      <c r="Q76" s="152"/>
      <c r="R76" s="152"/>
    </row>
    <row r="77" spans="2:40" ht="14.25" customHeight="1" x14ac:dyDescent="0.3">
      <c r="B77" s="138"/>
      <c r="C77" t="s">
        <v>604</v>
      </c>
      <c r="G77" t="s">
        <v>613</v>
      </c>
      <c r="H77" s="152">
        <f>H50*H24</f>
        <v>0</v>
      </c>
      <c r="I77" s="152">
        <f t="shared" ref="I77:R77" si="9">I50*I24</f>
        <v>0</v>
      </c>
      <c r="J77" s="152">
        <f t="shared" si="9"/>
        <v>0</v>
      </c>
      <c r="K77" s="152">
        <f t="shared" si="9"/>
        <v>0</v>
      </c>
      <c r="L77" s="152">
        <f t="shared" si="9"/>
        <v>0</v>
      </c>
      <c r="M77" s="152">
        <f t="shared" si="9"/>
        <v>0</v>
      </c>
      <c r="N77" s="152">
        <f t="shared" si="9"/>
        <v>0</v>
      </c>
      <c r="O77" s="152">
        <f t="shared" si="9"/>
        <v>0</v>
      </c>
      <c r="P77" s="152">
        <f t="shared" si="9"/>
        <v>0</v>
      </c>
      <c r="Q77" s="152">
        <f t="shared" si="9"/>
        <v>0</v>
      </c>
      <c r="R77" s="152">
        <f t="shared" si="9"/>
        <v>0</v>
      </c>
      <c r="T77" t="s">
        <v>627</v>
      </c>
    </row>
    <row r="78" spans="2:40" ht="14.25" customHeight="1" x14ac:dyDescent="0.3">
      <c r="B78" s="138"/>
      <c r="C78" t="s">
        <v>605</v>
      </c>
      <c r="G78" t="s">
        <v>613</v>
      </c>
      <c r="H78" s="152">
        <f t="shared" ref="H78:R81" si="10">H51*H25</f>
        <v>0</v>
      </c>
      <c r="I78" s="152">
        <f t="shared" si="10"/>
        <v>0</v>
      </c>
      <c r="J78" s="152">
        <f t="shared" si="10"/>
        <v>0</v>
      </c>
      <c r="K78" s="152">
        <f t="shared" si="10"/>
        <v>0</v>
      </c>
      <c r="L78" s="152">
        <f t="shared" si="10"/>
        <v>0</v>
      </c>
      <c r="M78" s="152">
        <f t="shared" si="10"/>
        <v>0</v>
      </c>
      <c r="N78" s="152">
        <f t="shared" si="10"/>
        <v>0</v>
      </c>
      <c r="O78" s="152">
        <f t="shared" si="10"/>
        <v>0</v>
      </c>
      <c r="P78" s="152">
        <f t="shared" si="10"/>
        <v>0</v>
      </c>
      <c r="Q78" s="152">
        <f t="shared" si="10"/>
        <v>0</v>
      </c>
      <c r="R78" s="152">
        <f t="shared" si="10"/>
        <v>0</v>
      </c>
      <c r="T78" t="s">
        <v>627</v>
      </c>
    </row>
    <row r="79" spans="2:40" ht="14.25" customHeight="1" x14ac:dyDescent="0.3">
      <c r="B79" s="138"/>
      <c r="C79" t="s">
        <v>606</v>
      </c>
      <c r="G79" t="s">
        <v>613</v>
      </c>
      <c r="H79" s="152">
        <f t="shared" si="10"/>
        <v>0</v>
      </c>
      <c r="I79" s="152">
        <f t="shared" si="10"/>
        <v>0</v>
      </c>
      <c r="J79" s="152">
        <f t="shared" si="10"/>
        <v>0</v>
      </c>
      <c r="K79" s="152">
        <f t="shared" si="10"/>
        <v>0</v>
      </c>
      <c r="L79" s="152">
        <f t="shared" si="10"/>
        <v>0</v>
      </c>
      <c r="M79" s="152">
        <f t="shared" si="10"/>
        <v>0</v>
      </c>
      <c r="N79" s="152">
        <f t="shared" si="10"/>
        <v>0</v>
      </c>
      <c r="O79" s="152">
        <f t="shared" si="10"/>
        <v>0</v>
      </c>
      <c r="P79" s="152">
        <f t="shared" si="10"/>
        <v>0</v>
      </c>
      <c r="Q79" s="152">
        <f t="shared" si="10"/>
        <v>0</v>
      </c>
      <c r="R79" s="152">
        <f t="shared" si="10"/>
        <v>0</v>
      </c>
      <c r="T79" t="s">
        <v>627</v>
      </c>
      <c r="X79" s="138"/>
      <c r="AD79" s="141"/>
      <c r="AE79" s="141"/>
      <c r="AF79" s="141"/>
      <c r="AG79" s="141"/>
      <c r="AH79" s="141"/>
      <c r="AI79" s="141"/>
      <c r="AJ79" s="141"/>
      <c r="AK79" s="141"/>
      <c r="AL79" s="141"/>
      <c r="AM79" s="141"/>
      <c r="AN79" s="141"/>
    </row>
    <row r="80" spans="2:40" ht="14.25" customHeight="1" x14ac:dyDescent="0.3">
      <c r="B80" s="138"/>
      <c r="C80" t="s">
        <v>610</v>
      </c>
      <c r="G80" t="s">
        <v>613</v>
      </c>
      <c r="H80" s="152">
        <f t="shared" si="10"/>
        <v>0</v>
      </c>
      <c r="I80" s="152">
        <f t="shared" si="10"/>
        <v>0</v>
      </c>
      <c r="J80" s="152">
        <f t="shared" si="10"/>
        <v>0</v>
      </c>
      <c r="K80" s="152">
        <f t="shared" si="10"/>
        <v>0</v>
      </c>
      <c r="L80" s="152">
        <f t="shared" si="10"/>
        <v>0</v>
      </c>
      <c r="M80" s="152">
        <f t="shared" si="10"/>
        <v>0</v>
      </c>
      <c r="N80" s="152">
        <f t="shared" si="10"/>
        <v>0</v>
      </c>
      <c r="O80" s="152">
        <f t="shared" si="10"/>
        <v>0</v>
      </c>
      <c r="P80" s="152">
        <f t="shared" si="10"/>
        <v>0</v>
      </c>
      <c r="Q80" s="152">
        <f t="shared" si="10"/>
        <v>0</v>
      </c>
      <c r="R80" s="152">
        <f t="shared" si="10"/>
        <v>0</v>
      </c>
      <c r="T80" t="s">
        <v>627</v>
      </c>
      <c r="X80" s="138"/>
      <c r="AD80" s="141"/>
      <c r="AE80" s="141"/>
      <c r="AF80" s="141"/>
      <c r="AG80" s="141"/>
      <c r="AH80" s="141"/>
      <c r="AI80" s="141"/>
      <c r="AJ80" s="141"/>
      <c r="AK80" s="141"/>
      <c r="AL80" s="141"/>
      <c r="AM80" s="141"/>
      <c r="AN80" s="141"/>
    </row>
    <row r="81" spans="1:40" ht="14.25" customHeight="1" x14ac:dyDescent="0.3">
      <c r="B81" s="138"/>
      <c r="C81" t="s">
        <v>607</v>
      </c>
      <c r="G81" t="s">
        <v>613</v>
      </c>
      <c r="H81" s="152">
        <f t="shared" si="10"/>
        <v>0</v>
      </c>
      <c r="I81" s="152">
        <f t="shared" si="10"/>
        <v>0</v>
      </c>
      <c r="J81" s="152">
        <f t="shared" si="10"/>
        <v>0</v>
      </c>
      <c r="K81" s="152">
        <f t="shared" si="10"/>
        <v>0</v>
      </c>
      <c r="L81" s="152">
        <f t="shared" si="10"/>
        <v>0</v>
      </c>
      <c r="M81" s="152">
        <f t="shared" si="10"/>
        <v>0</v>
      </c>
      <c r="N81" s="152">
        <f t="shared" si="10"/>
        <v>0</v>
      </c>
      <c r="O81" s="152">
        <f t="shared" si="10"/>
        <v>0</v>
      </c>
      <c r="P81" s="152">
        <f t="shared" si="10"/>
        <v>0</v>
      </c>
      <c r="Q81" s="152">
        <f t="shared" si="10"/>
        <v>0</v>
      </c>
      <c r="R81" s="152">
        <f t="shared" si="10"/>
        <v>0</v>
      </c>
      <c r="T81" t="s">
        <v>627</v>
      </c>
      <c r="X81" s="138"/>
      <c r="AD81" s="141"/>
      <c r="AE81" s="141"/>
      <c r="AF81" s="141"/>
      <c r="AG81" s="141"/>
      <c r="AH81" s="141"/>
      <c r="AI81" s="141"/>
      <c r="AJ81" s="141"/>
      <c r="AK81" s="141"/>
      <c r="AL81" s="141"/>
      <c r="AM81" s="141"/>
      <c r="AN81" s="141"/>
    </row>
    <row r="82" spans="1:40" ht="14.25" customHeight="1" x14ac:dyDescent="0.3">
      <c r="B82" s="138"/>
      <c r="H82" s="152"/>
      <c r="I82" s="152"/>
      <c r="J82" s="152"/>
      <c r="K82" s="152"/>
      <c r="L82" s="152"/>
      <c r="M82" s="152"/>
      <c r="N82" s="152"/>
      <c r="O82" s="152"/>
      <c r="P82" s="152"/>
      <c r="Q82" s="152"/>
      <c r="R82" s="152"/>
      <c r="X82" s="138"/>
      <c r="AD82" s="141"/>
      <c r="AE82" s="141"/>
      <c r="AF82" s="141"/>
      <c r="AG82" s="141"/>
      <c r="AH82" s="141"/>
      <c r="AI82" s="141"/>
      <c r="AJ82" s="141"/>
      <c r="AK82" s="141"/>
      <c r="AL82" s="141"/>
      <c r="AM82" s="141"/>
      <c r="AN82" s="141"/>
    </row>
    <row r="84" spans="1:40" ht="14.25" customHeight="1" x14ac:dyDescent="0.3">
      <c r="A84" s="195" t="s">
        <v>437</v>
      </c>
      <c r="B84" s="137" t="s">
        <v>647</v>
      </c>
      <c r="C84" s="136"/>
      <c r="D84" s="136"/>
      <c r="E84" s="136"/>
      <c r="F84" s="136"/>
      <c r="G84" s="136"/>
      <c r="H84" s="140"/>
      <c r="I84" s="140"/>
      <c r="J84" s="140"/>
      <c r="K84" s="140"/>
      <c r="L84" s="140"/>
      <c r="M84" s="140"/>
      <c r="N84" s="140"/>
      <c r="O84" s="140"/>
      <c r="P84" s="140"/>
      <c r="Q84" s="140"/>
      <c r="R84" s="140"/>
      <c r="X84" s="137" t="s">
        <v>602</v>
      </c>
      <c r="Y84" s="136"/>
      <c r="Z84" s="136"/>
      <c r="AA84" s="136"/>
      <c r="AB84" s="136"/>
      <c r="AC84" s="136"/>
      <c r="AD84" s="140">
        <v>76.907126999999988</v>
      </c>
      <c r="AE84" s="140">
        <v>85.601350999999994</v>
      </c>
      <c r="AF84" s="140">
        <v>94.373000000000005</v>
      </c>
      <c r="AG84" s="140">
        <v>103.913</v>
      </c>
      <c r="AH84" s="140">
        <v>113.354</v>
      </c>
      <c r="AI84" s="140">
        <v>120.786</v>
      </c>
      <c r="AJ84" s="140">
        <v>128.06899999999999</v>
      </c>
      <c r="AK84" s="140">
        <v>130.56200000000001</v>
      </c>
      <c r="AL84" s="140">
        <v>140.785</v>
      </c>
      <c r="AM84" s="140">
        <v>126.416</v>
      </c>
      <c r="AN84" s="140">
        <v>131.083</v>
      </c>
    </row>
    <row r="85" spans="1:40" ht="14.25" customHeight="1" x14ac:dyDescent="0.3">
      <c r="B85" s="138" t="s">
        <v>603</v>
      </c>
      <c r="H85" s="142"/>
      <c r="I85" s="142"/>
      <c r="J85" s="142"/>
      <c r="K85" s="142"/>
      <c r="L85" s="142"/>
      <c r="M85" s="142"/>
      <c r="N85" s="142"/>
      <c r="O85" s="142"/>
      <c r="P85" s="142"/>
      <c r="Q85" s="142"/>
      <c r="R85" s="142"/>
      <c r="X85" s="138" t="s">
        <v>603</v>
      </c>
      <c r="AC85" t="s">
        <v>334</v>
      </c>
      <c r="AD85" s="142">
        <f>AD84-AD100-AD103</f>
        <v>76.907126999999988</v>
      </c>
      <c r="AE85" s="142">
        <f t="shared" ref="AE85:AN85" si="11">AE84-AE100-AE103</f>
        <v>85.601350999999994</v>
      </c>
      <c r="AF85" s="142">
        <f t="shared" si="11"/>
        <v>94.373000000000005</v>
      </c>
      <c r="AG85" s="142">
        <f t="shared" si="11"/>
        <v>103.913</v>
      </c>
      <c r="AH85" s="142">
        <f t="shared" si="11"/>
        <v>113.354</v>
      </c>
      <c r="AI85" s="142">
        <f t="shared" si="11"/>
        <v>120.786</v>
      </c>
      <c r="AJ85" s="142">
        <f t="shared" si="11"/>
        <v>128.06899999999999</v>
      </c>
      <c r="AK85" s="142">
        <f t="shared" si="11"/>
        <v>130.56200000000001</v>
      </c>
      <c r="AL85" s="142">
        <f t="shared" si="11"/>
        <v>140.785</v>
      </c>
      <c r="AM85" s="142">
        <f t="shared" si="11"/>
        <v>126.416</v>
      </c>
      <c r="AN85" s="142">
        <f t="shared" si="11"/>
        <v>131.083</v>
      </c>
    </row>
    <row r="86" spans="1:40" ht="14.25" customHeight="1" x14ac:dyDescent="0.3">
      <c r="B86" s="23"/>
      <c r="C86" t="s">
        <v>604</v>
      </c>
      <c r="G86" t="s">
        <v>614</v>
      </c>
      <c r="H86" s="215">
        <v>2.2000000000000002</v>
      </c>
      <c r="I86" s="215">
        <v>2.2000000000000002</v>
      </c>
      <c r="J86" s="215">
        <v>2.2000000000000002</v>
      </c>
      <c r="K86" s="215">
        <v>2.2000000000000002</v>
      </c>
      <c r="L86" s="215">
        <v>2.2000000000000002</v>
      </c>
      <c r="M86" s="215">
        <v>2.2000000000000002</v>
      </c>
      <c r="N86" s="215">
        <v>2.2000000000000002</v>
      </c>
      <c r="O86" s="215">
        <v>2.2000000000000002</v>
      </c>
      <c r="P86" s="215">
        <v>2.2000000000000002</v>
      </c>
      <c r="Q86" s="215">
        <v>2.2000000000000002</v>
      </c>
      <c r="R86" s="215">
        <v>2.2000000000000002</v>
      </c>
      <c r="T86" t="s">
        <v>644</v>
      </c>
      <c r="X86" s="23" t="s">
        <v>635</v>
      </c>
      <c r="AC86" t="s">
        <v>334</v>
      </c>
    </row>
    <row r="87" spans="1:40" ht="14.25" customHeight="1" x14ac:dyDescent="0.3">
      <c r="B87" s="23"/>
      <c r="C87" t="s">
        <v>605</v>
      </c>
      <c r="G87" t="s">
        <v>614</v>
      </c>
      <c r="H87" s="182"/>
      <c r="I87" s="182"/>
      <c r="J87" s="182"/>
      <c r="K87" s="182"/>
      <c r="L87" s="182"/>
      <c r="M87" s="182"/>
      <c r="N87" s="182"/>
      <c r="O87" s="182"/>
      <c r="P87" s="182"/>
      <c r="Q87" s="182"/>
      <c r="R87" s="182"/>
      <c r="T87" t="s">
        <v>644</v>
      </c>
      <c r="X87" s="23" t="s">
        <v>636</v>
      </c>
      <c r="AC87" t="s">
        <v>334</v>
      </c>
    </row>
    <row r="88" spans="1:40" ht="14.25" customHeight="1" x14ac:dyDescent="0.3">
      <c r="B88" s="133"/>
      <c r="C88" t="s">
        <v>606</v>
      </c>
      <c r="G88" t="s">
        <v>614</v>
      </c>
      <c r="H88" s="182"/>
      <c r="I88" s="182"/>
      <c r="J88" s="182"/>
      <c r="K88" s="182"/>
      <c r="L88" s="182"/>
      <c r="M88" s="182"/>
      <c r="N88" s="182"/>
      <c r="O88" s="182"/>
      <c r="P88" s="182"/>
      <c r="Q88" s="182"/>
      <c r="R88" s="182"/>
      <c r="T88" t="s">
        <v>644</v>
      </c>
      <c r="X88" s="133" t="s">
        <v>646</v>
      </c>
      <c r="AC88" t="s">
        <v>334</v>
      </c>
    </row>
    <row r="89" spans="1:40" ht="14.25" customHeight="1" x14ac:dyDescent="0.3">
      <c r="B89" s="133"/>
      <c r="C89" t="s">
        <v>607</v>
      </c>
      <c r="G89" t="s">
        <v>614</v>
      </c>
      <c r="H89" s="182"/>
      <c r="I89" s="182"/>
      <c r="J89" s="182"/>
      <c r="K89" s="182"/>
      <c r="L89" s="182"/>
      <c r="M89" s="182"/>
      <c r="N89" s="182"/>
      <c r="O89" s="182"/>
      <c r="P89" s="182"/>
      <c r="Q89" s="182"/>
      <c r="R89" s="182"/>
      <c r="T89" t="s">
        <v>644</v>
      </c>
      <c r="X89" s="133"/>
    </row>
    <row r="90" spans="1:40" ht="14.25" hidden="1" customHeight="1" outlineLevel="1" x14ac:dyDescent="0.3">
      <c r="B90" s="143" t="s">
        <v>411</v>
      </c>
      <c r="H90" s="182"/>
      <c r="I90" s="182"/>
      <c r="J90" s="182"/>
      <c r="K90" s="182"/>
      <c r="L90" s="182"/>
      <c r="M90" s="182"/>
      <c r="N90" s="182"/>
      <c r="O90" s="182"/>
      <c r="P90" s="182"/>
      <c r="Q90" s="182"/>
      <c r="R90" s="182"/>
      <c r="X90" s="134" t="s">
        <v>395</v>
      </c>
      <c r="AC90" t="s">
        <v>334</v>
      </c>
    </row>
    <row r="91" spans="1:40" ht="14.25" hidden="1" customHeight="1" outlineLevel="1" x14ac:dyDescent="0.3">
      <c r="B91" s="133"/>
      <c r="C91" s="144" t="s">
        <v>407</v>
      </c>
      <c r="H91" s="182"/>
      <c r="I91" s="182"/>
      <c r="J91" s="182"/>
      <c r="K91" s="182"/>
      <c r="L91" s="182"/>
      <c r="M91" s="182"/>
      <c r="N91" s="182"/>
      <c r="O91" s="182"/>
      <c r="P91" s="182"/>
      <c r="Q91" s="182"/>
      <c r="R91" s="182"/>
      <c r="X91" s="133" t="s">
        <v>10</v>
      </c>
      <c r="AC91" t="s">
        <v>334</v>
      </c>
    </row>
    <row r="92" spans="1:40" ht="14.25" hidden="1" customHeight="1" outlineLevel="1" x14ac:dyDescent="0.3">
      <c r="B92" s="133"/>
      <c r="C92" s="144" t="s">
        <v>408</v>
      </c>
      <c r="H92" s="182"/>
      <c r="I92" s="182"/>
      <c r="J92" s="182"/>
      <c r="K92" s="182"/>
      <c r="L92" s="182"/>
      <c r="M92" s="182"/>
      <c r="N92" s="182"/>
      <c r="O92" s="182"/>
      <c r="P92" s="182"/>
      <c r="Q92" s="182"/>
      <c r="R92" s="182"/>
      <c r="X92" s="133" t="s">
        <v>12</v>
      </c>
      <c r="AC92" t="s">
        <v>334</v>
      </c>
    </row>
    <row r="93" spans="1:40" ht="14.25" hidden="1" customHeight="1" outlineLevel="1" x14ac:dyDescent="0.3">
      <c r="B93" s="135"/>
      <c r="C93" s="144" t="s">
        <v>409</v>
      </c>
      <c r="H93" s="182"/>
      <c r="I93" s="182"/>
      <c r="J93" s="182"/>
      <c r="K93" s="182"/>
      <c r="L93" s="182"/>
      <c r="M93" s="182"/>
      <c r="N93" s="182"/>
      <c r="O93" s="182"/>
      <c r="P93" s="182"/>
      <c r="Q93" s="182"/>
      <c r="R93" s="182"/>
      <c r="X93" s="135" t="s">
        <v>21</v>
      </c>
      <c r="AC93" t="s">
        <v>334</v>
      </c>
    </row>
    <row r="94" spans="1:40" ht="14.25" hidden="1" customHeight="1" outlineLevel="1" x14ac:dyDescent="0.3">
      <c r="B94" s="135"/>
      <c r="C94" s="144" t="s">
        <v>410</v>
      </c>
      <c r="H94" s="182"/>
      <c r="I94" s="182"/>
      <c r="J94" s="182"/>
      <c r="K94" s="182"/>
      <c r="L94" s="182"/>
      <c r="M94" s="182"/>
      <c r="N94" s="182"/>
      <c r="O94" s="182"/>
      <c r="P94" s="182"/>
      <c r="Q94" s="182"/>
      <c r="R94" s="182"/>
      <c r="X94" s="135"/>
    </row>
    <row r="95" spans="1:40" ht="14.25" hidden="1" customHeight="1" outlineLevel="1" x14ac:dyDescent="0.3">
      <c r="B95" s="143" t="s">
        <v>411</v>
      </c>
      <c r="H95" s="182"/>
      <c r="I95" s="182"/>
      <c r="J95" s="182"/>
      <c r="K95" s="182"/>
      <c r="L95" s="182"/>
      <c r="M95" s="182"/>
      <c r="N95" s="182"/>
      <c r="O95" s="182"/>
      <c r="P95" s="182"/>
      <c r="Q95" s="182"/>
      <c r="R95" s="182"/>
      <c r="X95" s="134" t="s">
        <v>396</v>
      </c>
      <c r="AC95" t="s">
        <v>334</v>
      </c>
    </row>
    <row r="96" spans="1:40" ht="14.25" hidden="1" customHeight="1" outlineLevel="1" x14ac:dyDescent="0.3">
      <c r="B96" s="133"/>
      <c r="C96" s="144" t="s">
        <v>407</v>
      </c>
      <c r="H96" s="182"/>
      <c r="I96" s="182"/>
      <c r="J96" s="182"/>
      <c r="K96" s="182"/>
      <c r="L96" s="182"/>
      <c r="M96" s="182"/>
      <c r="N96" s="182"/>
      <c r="O96" s="182"/>
      <c r="P96" s="182"/>
      <c r="Q96" s="182"/>
      <c r="R96" s="182"/>
      <c r="X96" s="133" t="s">
        <v>10</v>
      </c>
      <c r="AC96" t="s">
        <v>334</v>
      </c>
    </row>
    <row r="97" spans="1:40" ht="14.25" hidden="1" customHeight="1" outlineLevel="1" x14ac:dyDescent="0.3">
      <c r="B97" s="133"/>
      <c r="C97" s="144" t="s">
        <v>408</v>
      </c>
      <c r="H97" s="182"/>
      <c r="I97" s="182"/>
      <c r="J97" s="182"/>
      <c r="K97" s="182"/>
      <c r="L97" s="182"/>
      <c r="M97" s="182"/>
      <c r="N97" s="182"/>
      <c r="O97" s="182"/>
      <c r="P97" s="182"/>
      <c r="Q97" s="182"/>
      <c r="R97" s="182"/>
      <c r="X97" s="133" t="s">
        <v>12</v>
      </c>
      <c r="AC97" t="s">
        <v>334</v>
      </c>
    </row>
    <row r="98" spans="1:40" ht="14.25" hidden="1" customHeight="1" outlineLevel="1" x14ac:dyDescent="0.3">
      <c r="B98" s="133"/>
      <c r="C98" s="144" t="s">
        <v>409</v>
      </c>
      <c r="H98" s="182"/>
      <c r="I98" s="182"/>
      <c r="J98" s="182"/>
      <c r="K98" s="182"/>
      <c r="L98" s="182"/>
      <c r="M98" s="182"/>
      <c r="N98" s="182"/>
      <c r="O98" s="182"/>
      <c r="P98" s="182"/>
      <c r="Q98" s="182"/>
      <c r="R98" s="182"/>
      <c r="X98" s="133" t="s">
        <v>21</v>
      </c>
      <c r="AC98" t="s">
        <v>334</v>
      </c>
    </row>
    <row r="99" spans="1:40" ht="14.25" hidden="1" customHeight="1" outlineLevel="1" x14ac:dyDescent="0.3">
      <c r="B99" s="133"/>
      <c r="C99" s="144" t="s">
        <v>410</v>
      </c>
      <c r="H99" s="182"/>
      <c r="I99" s="182"/>
      <c r="J99" s="182"/>
      <c r="K99" s="182"/>
      <c r="L99" s="182"/>
      <c r="M99" s="182"/>
      <c r="N99" s="182"/>
      <c r="O99" s="182"/>
      <c r="P99" s="182"/>
      <c r="Q99" s="182"/>
      <c r="R99" s="182"/>
      <c r="X99" s="133"/>
    </row>
    <row r="100" spans="1:40" ht="14.25" customHeight="1" collapsed="1" x14ac:dyDescent="0.3">
      <c r="B100" s="138" t="s">
        <v>608</v>
      </c>
      <c r="H100" s="171"/>
      <c r="I100" s="171"/>
      <c r="J100" s="171"/>
      <c r="K100" s="171"/>
      <c r="L100" s="171"/>
      <c r="M100" s="171"/>
      <c r="N100" s="171"/>
      <c r="O100" s="171"/>
      <c r="P100" s="171"/>
      <c r="Q100" s="171"/>
      <c r="R100" s="171"/>
      <c r="X100" s="138" t="s">
        <v>633</v>
      </c>
      <c r="AD100" s="141"/>
      <c r="AE100" s="141"/>
      <c r="AF100" s="141"/>
      <c r="AG100" s="141"/>
      <c r="AH100" s="141"/>
      <c r="AI100" s="141"/>
      <c r="AJ100" s="141"/>
      <c r="AK100" s="141"/>
      <c r="AL100" s="141"/>
      <c r="AM100" s="141"/>
      <c r="AN100" s="141"/>
    </row>
    <row r="101" spans="1:40" ht="14.25" customHeight="1" x14ac:dyDescent="0.3">
      <c r="B101" s="138"/>
      <c r="C101" t="s">
        <v>604</v>
      </c>
      <c r="G101" t="s">
        <v>614</v>
      </c>
      <c r="H101" s="171"/>
      <c r="I101" s="171"/>
      <c r="J101" s="171"/>
      <c r="K101" s="171"/>
      <c r="L101" s="182">
        <v>1</v>
      </c>
      <c r="M101" s="182">
        <v>1</v>
      </c>
      <c r="N101" s="182">
        <v>1</v>
      </c>
      <c r="O101" s="182">
        <v>1</v>
      </c>
      <c r="P101" s="182">
        <v>1</v>
      </c>
      <c r="Q101" s="182">
        <v>1</v>
      </c>
      <c r="R101" s="182">
        <v>1</v>
      </c>
      <c r="T101" t="s">
        <v>644</v>
      </c>
      <c r="X101" s="138"/>
      <c r="AD101" s="141"/>
      <c r="AE101" s="141"/>
      <c r="AF101" s="141"/>
      <c r="AG101" s="141"/>
      <c r="AH101" s="141"/>
      <c r="AI101" s="141"/>
      <c r="AJ101" s="141"/>
      <c r="AK101" s="141"/>
      <c r="AL101" s="141"/>
      <c r="AM101" s="141"/>
      <c r="AN101" s="141"/>
    </row>
    <row r="102" spans="1:40" ht="14.25" customHeight="1" x14ac:dyDescent="0.3">
      <c r="B102" s="138"/>
      <c r="C102" t="s">
        <v>607</v>
      </c>
      <c r="G102" t="s">
        <v>614</v>
      </c>
      <c r="H102" s="171"/>
      <c r="I102" s="171"/>
      <c r="J102" s="171"/>
      <c r="K102" s="171"/>
      <c r="L102" s="171"/>
      <c r="M102" s="171"/>
      <c r="N102" s="171"/>
      <c r="O102" s="171"/>
      <c r="P102" s="171"/>
      <c r="Q102" s="171"/>
      <c r="R102" s="171"/>
      <c r="T102" t="s">
        <v>644</v>
      </c>
      <c r="X102" s="138"/>
      <c r="AD102" s="141"/>
      <c r="AE102" s="141"/>
      <c r="AF102" s="141"/>
      <c r="AG102" s="141"/>
      <c r="AH102" s="141"/>
      <c r="AI102" s="141"/>
      <c r="AJ102" s="141"/>
      <c r="AK102" s="141"/>
      <c r="AL102" s="141"/>
      <c r="AM102" s="141"/>
      <c r="AN102" s="141"/>
    </row>
    <row r="103" spans="1:40" ht="14.25" customHeight="1" x14ac:dyDescent="0.3">
      <c r="B103" s="138" t="s">
        <v>609</v>
      </c>
      <c r="H103" s="171"/>
      <c r="I103" s="171"/>
      <c r="J103" s="171"/>
      <c r="K103" s="171"/>
      <c r="L103" s="171"/>
      <c r="M103" s="171"/>
      <c r="N103" s="171"/>
      <c r="O103" s="171"/>
      <c r="P103" s="171"/>
      <c r="Q103" s="171"/>
      <c r="R103" s="171"/>
      <c r="X103" s="138" t="s">
        <v>634</v>
      </c>
      <c r="AD103" s="141"/>
      <c r="AE103" s="141"/>
      <c r="AF103" s="141"/>
      <c r="AG103" s="141"/>
      <c r="AH103" s="141"/>
      <c r="AI103" s="141"/>
      <c r="AJ103" s="141"/>
      <c r="AK103" s="141"/>
      <c r="AL103" s="141"/>
      <c r="AM103" s="141"/>
      <c r="AN103" s="141"/>
    </row>
    <row r="104" spans="1:40" ht="14.25" customHeight="1" x14ac:dyDescent="0.3">
      <c r="B104" s="138"/>
      <c r="C104" t="s">
        <v>604</v>
      </c>
      <c r="G104" t="s">
        <v>614</v>
      </c>
      <c r="H104" s="171"/>
      <c r="I104" s="171"/>
      <c r="J104" s="171"/>
      <c r="K104" s="171"/>
      <c r="L104" s="171"/>
      <c r="M104" s="171"/>
      <c r="N104" s="171"/>
      <c r="O104" s="171"/>
      <c r="P104" s="171"/>
      <c r="Q104" s="171"/>
      <c r="R104" s="171"/>
      <c r="T104" t="s">
        <v>644</v>
      </c>
      <c r="X104" s="138"/>
      <c r="AD104" s="141"/>
      <c r="AE104" s="141"/>
      <c r="AF104" s="141"/>
      <c r="AG104" s="141"/>
      <c r="AH104" s="141"/>
      <c r="AI104" s="141"/>
      <c r="AJ104" s="141"/>
      <c r="AK104" s="141"/>
      <c r="AL104" s="141"/>
      <c r="AM104" s="141"/>
      <c r="AN104" s="141"/>
    </row>
    <row r="105" spans="1:40" ht="14.25" customHeight="1" x14ac:dyDescent="0.3">
      <c r="B105" s="138"/>
      <c r="C105" t="s">
        <v>605</v>
      </c>
      <c r="G105" t="s">
        <v>614</v>
      </c>
      <c r="H105" s="171"/>
      <c r="I105" s="171"/>
      <c r="J105" s="171"/>
      <c r="K105" s="171"/>
      <c r="L105" s="171"/>
      <c r="M105" s="171"/>
      <c r="N105" s="171"/>
      <c r="O105" s="171"/>
      <c r="P105" s="171"/>
      <c r="Q105" s="171"/>
      <c r="R105" s="171"/>
      <c r="T105" t="s">
        <v>644</v>
      </c>
      <c r="X105" s="138"/>
      <c r="AD105" s="141"/>
      <c r="AE105" s="141"/>
      <c r="AF105" s="141"/>
      <c r="AG105" s="141"/>
      <c r="AH105" s="141"/>
      <c r="AI105" s="141"/>
      <c r="AJ105" s="141"/>
      <c r="AK105" s="141"/>
      <c r="AL105" s="141"/>
      <c r="AM105" s="141"/>
      <c r="AN105" s="141"/>
    </row>
    <row r="106" spans="1:40" ht="14.25" customHeight="1" x14ac:dyDescent="0.3">
      <c r="B106" s="138"/>
      <c r="C106" t="s">
        <v>606</v>
      </c>
      <c r="G106" t="s">
        <v>614</v>
      </c>
      <c r="H106" s="171"/>
      <c r="I106" s="171"/>
      <c r="J106" s="171"/>
      <c r="K106" s="171"/>
      <c r="L106" s="171"/>
      <c r="M106" s="171"/>
      <c r="N106" s="171"/>
      <c r="O106" s="171"/>
      <c r="P106" s="171"/>
      <c r="Q106" s="171"/>
      <c r="R106" s="171"/>
      <c r="T106" t="s">
        <v>644</v>
      </c>
      <c r="X106" s="138"/>
      <c r="AD106" s="141"/>
      <c r="AE106" s="141"/>
      <c r="AF106" s="141"/>
      <c r="AG106" s="141"/>
      <c r="AH106" s="141"/>
      <c r="AI106" s="141"/>
      <c r="AJ106" s="141"/>
      <c r="AK106" s="141"/>
      <c r="AL106" s="141"/>
      <c r="AM106" s="141"/>
      <c r="AN106" s="141"/>
    </row>
    <row r="107" spans="1:40" ht="14.25" customHeight="1" x14ac:dyDescent="0.3">
      <c r="B107" s="138"/>
      <c r="C107" t="s">
        <v>610</v>
      </c>
      <c r="G107" t="s">
        <v>614</v>
      </c>
      <c r="H107" s="171"/>
      <c r="I107" s="171"/>
      <c r="J107" s="171"/>
      <c r="K107" s="171"/>
      <c r="L107" s="171"/>
      <c r="M107" s="171"/>
      <c r="N107" s="171"/>
      <c r="O107" s="171"/>
      <c r="P107" s="171"/>
      <c r="Q107" s="171"/>
      <c r="R107" s="171"/>
      <c r="T107" t="s">
        <v>644</v>
      </c>
      <c r="X107" s="138"/>
      <c r="AD107" s="141"/>
      <c r="AE107" s="141"/>
      <c r="AF107" s="141"/>
      <c r="AG107" s="141"/>
      <c r="AH107" s="141"/>
      <c r="AI107" s="141"/>
      <c r="AJ107" s="141"/>
      <c r="AK107" s="141"/>
      <c r="AL107" s="141"/>
      <c r="AM107" s="141"/>
      <c r="AN107" s="141"/>
    </row>
    <row r="108" spans="1:40" ht="14.25" customHeight="1" x14ac:dyDescent="0.3">
      <c r="B108" s="138"/>
      <c r="C108" t="s">
        <v>607</v>
      </c>
      <c r="G108" t="s">
        <v>614</v>
      </c>
      <c r="H108" s="171"/>
      <c r="I108" s="171"/>
      <c r="J108" s="171"/>
      <c r="K108" s="171"/>
      <c r="L108" s="171"/>
      <c r="M108" s="171"/>
      <c r="N108" s="171"/>
      <c r="O108" s="171"/>
      <c r="P108" s="171"/>
      <c r="Q108" s="171"/>
      <c r="R108" s="171"/>
      <c r="T108" t="s">
        <v>644</v>
      </c>
      <c r="X108" s="138"/>
      <c r="AD108" s="141"/>
      <c r="AE108" s="141"/>
      <c r="AF108" s="141"/>
      <c r="AG108" s="141"/>
      <c r="AH108" s="141"/>
      <c r="AI108" s="141"/>
      <c r="AJ108" s="141"/>
      <c r="AK108" s="141"/>
      <c r="AL108" s="141"/>
      <c r="AM108" s="141"/>
      <c r="AN108" s="141"/>
    </row>
    <row r="109" spans="1:40" ht="14.25" customHeight="1" x14ac:dyDescent="0.3">
      <c r="B109" s="138"/>
      <c r="H109" s="141"/>
      <c r="I109" s="141"/>
      <c r="J109" s="141"/>
      <c r="K109" s="141"/>
      <c r="L109" s="141"/>
      <c r="M109" s="141"/>
      <c r="N109" s="141"/>
      <c r="O109" s="141"/>
      <c r="P109" s="141"/>
      <c r="Q109" s="141"/>
      <c r="R109" s="141"/>
      <c r="X109" s="138"/>
      <c r="AD109" s="141"/>
      <c r="AE109" s="141"/>
      <c r="AF109" s="141"/>
      <c r="AG109" s="141"/>
      <c r="AH109" s="141"/>
      <c r="AI109" s="141"/>
      <c r="AJ109" s="141"/>
      <c r="AK109" s="141"/>
      <c r="AL109" s="141"/>
      <c r="AM109" s="141"/>
      <c r="AN109" s="141"/>
    </row>
    <row r="111" spans="1:40" ht="14.25" customHeight="1" x14ac:dyDescent="0.3">
      <c r="A111" s="195" t="s">
        <v>501</v>
      </c>
      <c r="B111" s="137" t="s">
        <v>648</v>
      </c>
      <c r="C111" s="136"/>
      <c r="D111" s="136"/>
      <c r="E111" s="136"/>
      <c r="F111" s="136"/>
      <c r="G111" s="136"/>
      <c r="H111" s="150"/>
      <c r="I111" s="150"/>
      <c r="J111" s="150"/>
      <c r="K111" s="150"/>
      <c r="L111" s="150"/>
      <c r="M111" s="150"/>
      <c r="N111" s="150"/>
      <c r="O111" s="150"/>
      <c r="P111" s="150"/>
      <c r="Q111" s="150"/>
      <c r="R111" s="150"/>
      <c r="X111" s="15"/>
      <c r="AB111" s="141"/>
      <c r="AC111" s="141"/>
      <c r="AD111" s="141"/>
      <c r="AE111" s="141"/>
      <c r="AF111" s="141"/>
      <c r="AG111" s="141"/>
      <c r="AH111" s="141"/>
      <c r="AI111" s="141"/>
      <c r="AJ111" s="141"/>
      <c r="AK111" s="141"/>
      <c r="AL111" s="141"/>
    </row>
    <row r="112" spans="1:40" ht="14.25" customHeight="1" x14ac:dyDescent="0.3">
      <c r="B112" s="138" t="s">
        <v>603</v>
      </c>
      <c r="H112" s="152"/>
      <c r="I112" s="152"/>
      <c r="J112" s="152"/>
      <c r="K112" s="152"/>
      <c r="L112" s="152"/>
      <c r="M112" s="152"/>
      <c r="N112" s="152"/>
      <c r="O112" s="152"/>
      <c r="P112" s="152"/>
      <c r="Q112" s="152"/>
      <c r="R112" s="152"/>
      <c r="T112" t="s">
        <v>627</v>
      </c>
      <c r="X112" s="15"/>
      <c r="AB112" s="141"/>
      <c r="AC112" s="141"/>
      <c r="AD112" s="141"/>
      <c r="AE112" s="141"/>
      <c r="AF112" s="141"/>
      <c r="AG112" s="141"/>
      <c r="AH112" s="141"/>
      <c r="AI112" s="141"/>
      <c r="AJ112" s="141"/>
      <c r="AK112" s="141"/>
      <c r="AL112" s="141"/>
    </row>
    <row r="113" spans="1:38" ht="14.25" customHeight="1" x14ac:dyDescent="0.3">
      <c r="B113" s="23"/>
      <c r="C113" t="s">
        <v>604</v>
      </c>
      <c r="G113" t="s">
        <v>616</v>
      </c>
      <c r="H113" s="152">
        <f>H59*H86</f>
        <v>36540.689899345634</v>
      </c>
      <c r="I113" s="152">
        <f t="shared" ref="I113:R113" si="12">I59*I86</f>
        <v>36909.787777116806</v>
      </c>
      <c r="J113" s="152">
        <f t="shared" si="12"/>
        <v>37282.613916279603</v>
      </c>
      <c r="K113" s="152">
        <f t="shared" si="12"/>
        <v>37659.205976040001</v>
      </c>
      <c r="L113" s="152">
        <f>L59*L86</f>
        <v>38039.601995999998</v>
      </c>
      <c r="M113" s="152">
        <f t="shared" si="12"/>
        <v>38423.840400000001</v>
      </c>
      <c r="N113" s="152">
        <f t="shared" si="12"/>
        <v>38811.96</v>
      </c>
      <c r="O113" s="152">
        <f t="shared" si="12"/>
        <v>39204</v>
      </c>
      <c r="P113" s="152">
        <f t="shared" si="12"/>
        <v>39600</v>
      </c>
      <c r="Q113" s="152">
        <f t="shared" si="12"/>
        <v>39600</v>
      </c>
      <c r="R113" s="152">
        <f t="shared" si="12"/>
        <v>39600</v>
      </c>
      <c r="T113" t="s">
        <v>627</v>
      </c>
      <c r="X113" s="15"/>
      <c r="AB113" s="141"/>
      <c r="AC113" s="141"/>
      <c r="AD113" s="141"/>
      <c r="AE113" s="141"/>
      <c r="AF113" s="141"/>
      <c r="AG113" s="141"/>
      <c r="AH113" s="141"/>
      <c r="AI113" s="141"/>
      <c r="AJ113" s="141"/>
      <c r="AK113" s="141"/>
      <c r="AL113" s="141"/>
    </row>
    <row r="114" spans="1:38" ht="14.25" customHeight="1" x14ac:dyDescent="0.3">
      <c r="B114" s="23"/>
      <c r="C114" t="s">
        <v>605</v>
      </c>
      <c r="G114" t="s">
        <v>616</v>
      </c>
      <c r="H114" s="152">
        <f t="shared" ref="H114:R116" si="13">H60*H87</f>
        <v>0</v>
      </c>
      <c r="I114" s="152">
        <f t="shared" si="13"/>
        <v>0</v>
      </c>
      <c r="J114" s="152">
        <f t="shared" si="13"/>
        <v>0</v>
      </c>
      <c r="K114" s="152">
        <f t="shared" si="13"/>
        <v>0</v>
      </c>
      <c r="L114" s="152">
        <f t="shared" si="13"/>
        <v>0</v>
      </c>
      <c r="M114" s="152">
        <f t="shared" si="13"/>
        <v>0</v>
      </c>
      <c r="N114" s="152">
        <f t="shared" si="13"/>
        <v>0</v>
      </c>
      <c r="O114" s="152">
        <f t="shared" si="13"/>
        <v>0</v>
      </c>
      <c r="P114" s="152">
        <f t="shared" si="13"/>
        <v>0</v>
      </c>
      <c r="Q114" s="152">
        <f t="shared" si="13"/>
        <v>0</v>
      </c>
      <c r="R114" s="152">
        <f t="shared" si="13"/>
        <v>0</v>
      </c>
      <c r="T114" t="s">
        <v>627</v>
      </c>
      <c r="X114" s="15"/>
      <c r="AB114" s="141"/>
      <c r="AC114" s="141"/>
      <c r="AD114" s="141"/>
      <c r="AE114" s="141"/>
      <c r="AF114" s="141"/>
      <c r="AG114" s="141"/>
      <c r="AH114" s="141"/>
      <c r="AI114" s="141"/>
      <c r="AJ114" s="141"/>
      <c r="AK114" s="141"/>
      <c r="AL114" s="141"/>
    </row>
    <row r="115" spans="1:38" ht="14.25" customHeight="1" x14ac:dyDescent="0.3">
      <c r="B115" s="133"/>
      <c r="C115" t="s">
        <v>606</v>
      </c>
      <c r="G115" t="s">
        <v>616</v>
      </c>
      <c r="H115" s="152">
        <f t="shared" si="13"/>
        <v>0</v>
      </c>
      <c r="I115" s="152">
        <f t="shared" si="13"/>
        <v>0</v>
      </c>
      <c r="J115" s="152">
        <f t="shared" si="13"/>
        <v>0</v>
      </c>
      <c r="K115" s="152">
        <f t="shared" si="13"/>
        <v>0</v>
      </c>
      <c r="L115" s="152">
        <f t="shared" si="13"/>
        <v>0</v>
      </c>
      <c r="M115" s="152">
        <f t="shared" si="13"/>
        <v>0</v>
      </c>
      <c r="N115" s="152">
        <f t="shared" si="13"/>
        <v>0</v>
      </c>
      <c r="O115" s="152">
        <f t="shared" si="13"/>
        <v>0</v>
      </c>
      <c r="P115" s="152">
        <f t="shared" si="13"/>
        <v>0</v>
      </c>
      <c r="Q115" s="152">
        <f t="shared" si="13"/>
        <v>0</v>
      </c>
      <c r="R115" s="152">
        <f t="shared" si="13"/>
        <v>0</v>
      </c>
      <c r="T115" t="s">
        <v>627</v>
      </c>
      <c r="X115" s="15"/>
      <c r="AB115" s="141"/>
      <c r="AC115" s="141"/>
      <c r="AD115" s="141"/>
      <c r="AE115" s="141"/>
      <c r="AF115" s="141"/>
      <c r="AG115" s="141"/>
      <c r="AH115" s="141"/>
      <c r="AI115" s="141"/>
      <c r="AJ115" s="141"/>
      <c r="AK115" s="141"/>
      <c r="AL115" s="141"/>
    </row>
    <row r="116" spans="1:38" ht="14.25" customHeight="1" x14ac:dyDescent="0.3">
      <c r="B116" s="133"/>
      <c r="C116" t="s">
        <v>607</v>
      </c>
      <c r="G116" t="s">
        <v>616</v>
      </c>
      <c r="H116" s="152">
        <f t="shared" si="13"/>
        <v>0</v>
      </c>
      <c r="I116" s="152">
        <f t="shared" si="13"/>
        <v>0</v>
      </c>
      <c r="J116" s="152">
        <f t="shared" si="13"/>
        <v>0</v>
      </c>
      <c r="K116" s="152">
        <f t="shared" si="13"/>
        <v>0</v>
      </c>
      <c r="L116" s="152">
        <f t="shared" si="13"/>
        <v>0</v>
      </c>
      <c r="M116" s="152">
        <f t="shared" si="13"/>
        <v>0</v>
      </c>
      <c r="N116" s="152">
        <f t="shared" si="13"/>
        <v>0</v>
      </c>
      <c r="O116" s="152">
        <f t="shared" si="13"/>
        <v>0</v>
      </c>
      <c r="P116" s="152">
        <f t="shared" si="13"/>
        <v>0</v>
      </c>
      <c r="Q116" s="152">
        <f t="shared" si="13"/>
        <v>0</v>
      </c>
      <c r="R116" s="152">
        <f t="shared" si="13"/>
        <v>0</v>
      </c>
      <c r="T116" t="s">
        <v>627</v>
      </c>
      <c r="X116" s="15"/>
      <c r="AB116" s="141"/>
      <c r="AC116" s="141"/>
      <c r="AD116" s="141"/>
      <c r="AE116" s="141"/>
      <c r="AF116" s="141"/>
      <c r="AG116" s="141"/>
      <c r="AH116" s="141"/>
      <c r="AI116" s="141"/>
      <c r="AJ116" s="141"/>
      <c r="AK116" s="141"/>
      <c r="AL116" s="141"/>
    </row>
    <row r="117" spans="1:38" ht="14.25" hidden="1" customHeight="1" outlineLevel="1" x14ac:dyDescent="0.3">
      <c r="B117" s="143" t="s">
        <v>411</v>
      </c>
      <c r="D117" s="144"/>
      <c r="X117" s="15"/>
      <c r="AB117" s="141"/>
      <c r="AC117" s="141"/>
      <c r="AD117" s="141"/>
      <c r="AE117" s="141"/>
      <c r="AF117" s="141"/>
      <c r="AG117" s="141"/>
      <c r="AH117" s="141"/>
      <c r="AI117" s="141"/>
      <c r="AJ117" s="141"/>
      <c r="AK117" s="141"/>
      <c r="AL117" s="141"/>
    </row>
    <row r="118" spans="1:38" ht="14.25" hidden="1" customHeight="1" outlineLevel="1" x14ac:dyDescent="0.3">
      <c r="B118" s="133"/>
      <c r="C118" s="144" t="s">
        <v>407</v>
      </c>
      <c r="D118" s="144"/>
      <c r="X118" s="15"/>
      <c r="AB118" s="141"/>
      <c r="AC118" s="141"/>
      <c r="AD118" s="141"/>
      <c r="AE118" s="141"/>
      <c r="AF118" s="141"/>
      <c r="AG118" s="141"/>
      <c r="AH118" s="141"/>
      <c r="AI118" s="141"/>
      <c r="AJ118" s="141"/>
      <c r="AK118" s="141"/>
      <c r="AL118" s="141"/>
    </row>
    <row r="119" spans="1:38" ht="14.25" hidden="1" customHeight="1" outlineLevel="1" x14ac:dyDescent="0.3">
      <c r="B119" s="133"/>
      <c r="C119" s="144" t="s">
        <v>408</v>
      </c>
      <c r="D119" s="144"/>
      <c r="X119" s="15"/>
      <c r="AB119" s="141"/>
      <c r="AC119" s="141"/>
      <c r="AD119" s="141"/>
      <c r="AE119" s="141"/>
      <c r="AF119" s="141"/>
      <c r="AG119" s="141"/>
      <c r="AH119" s="141"/>
      <c r="AI119" s="141"/>
      <c r="AJ119" s="141"/>
      <c r="AK119" s="141"/>
      <c r="AL119" s="141"/>
    </row>
    <row r="120" spans="1:38" ht="14.25" hidden="1" customHeight="1" outlineLevel="1" x14ac:dyDescent="0.3">
      <c r="B120" s="135"/>
      <c r="C120" s="144" t="s">
        <v>409</v>
      </c>
      <c r="D120" s="144"/>
      <c r="X120" s="15"/>
      <c r="AB120" s="141"/>
      <c r="AC120" s="141"/>
      <c r="AD120" s="141"/>
      <c r="AE120" s="141"/>
      <c r="AF120" s="141"/>
      <c r="AG120" s="141"/>
      <c r="AH120" s="141"/>
      <c r="AI120" s="141"/>
      <c r="AJ120" s="141"/>
      <c r="AK120" s="141"/>
      <c r="AL120" s="141"/>
    </row>
    <row r="121" spans="1:38" ht="14.25" hidden="1" customHeight="1" outlineLevel="1" x14ac:dyDescent="0.3">
      <c r="B121" s="135"/>
      <c r="C121" s="144" t="s">
        <v>410</v>
      </c>
      <c r="D121" s="144"/>
      <c r="X121" s="15"/>
      <c r="AB121" s="141"/>
      <c r="AC121" s="141"/>
      <c r="AD121" s="141"/>
      <c r="AE121" s="141"/>
      <c r="AF121" s="141"/>
      <c r="AG121" s="141"/>
      <c r="AH121" s="141"/>
      <c r="AI121" s="141"/>
      <c r="AJ121" s="141"/>
      <c r="AK121" s="141"/>
      <c r="AL121" s="141"/>
    </row>
    <row r="122" spans="1:38" ht="14.25" hidden="1" customHeight="1" outlineLevel="1" x14ac:dyDescent="0.3">
      <c r="B122" s="143" t="s">
        <v>411</v>
      </c>
      <c r="D122" s="144"/>
      <c r="X122" s="15"/>
      <c r="AB122" s="141"/>
      <c r="AC122" s="141"/>
      <c r="AD122" s="141"/>
      <c r="AE122" s="141"/>
      <c r="AF122" s="141"/>
      <c r="AG122" s="141"/>
      <c r="AH122" s="141"/>
      <c r="AI122" s="141"/>
      <c r="AJ122" s="141"/>
      <c r="AK122" s="141"/>
      <c r="AL122" s="141"/>
    </row>
    <row r="123" spans="1:38" ht="14.25" hidden="1" customHeight="1" outlineLevel="1" x14ac:dyDescent="0.3">
      <c r="B123" s="133"/>
      <c r="C123" s="144" t="s">
        <v>407</v>
      </c>
      <c r="D123" s="144"/>
      <c r="X123" s="15"/>
      <c r="AB123" s="141"/>
      <c r="AC123" s="141"/>
      <c r="AD123" s="141"/>
      <c r="AE123" s="141"/>
      <c r="AF123" s="141"/>
      <c r="AG123" s="141"/>
      <c r="AH123" s="141"/>
      <c r="AI123" s="141"/>
      <c r="AJ123" s="141"/>
      <c r="AK123" s="141"/>
      <c r="AL123" s="141"/>
    </row>
    <row r="124" spans="1:38" ht="14.25" hidden="1" customHeight="1" outlineLevel="1" x14ac:dyDescent="0.3">
      <c r="B124" s="133"/>
      <c r="C124" s="144" t="s">
        <v>408</v>
      </c>
      <c r="D124" s="144"/>
      <c r="X124" s="15"/>
      <c r="AB124" s="141"/>
      <c r="AC124" s="141"/>
      <c r="AD124" s="141"/>
      <c r="AE124" s="141"/>
      <c r="AF124" s="141"/>
      <c r="AG124" s="141"/>
      <c r="AH124" s="141"/>
      <c r="AI124" s="141"/>
      <c r="AJ124" s="141"/>
      <c r="AK124" s="141"/>
      <c r="AL124" s="141"/>
    </row>
    <row r="125" spans="1:38" ht="14.25" hidden="1" customHeight="1" outlineLevel="1" x14ac:dyDescent="0.3">
      <c r="A125" s="196"/>
      <c r="B125" s="133"/>
      <c r="C125" s="144" t="s">
        <v>409</v>
      </c>
      <c r="D125" s="144"/>
      <c r="X125" s="15"/>
      <c r="AB125" s="141"/>
      <c r="AC125" s="141"/>
      <c r="AD125" s="141"/>
      <c r="AE125" s="141"/>
      <c r="AF125" s="141"/>
      <c r="AG125" s="141"/>
      <c r="AH125" s="141"/>
      <c r="AI125" s="141"/>
      <c r="AJ125" s="141"/>
      <c r="AK125" s="141"/>
      <c r="AL125" s="141"/>
    </row>
    <row r="126" spans="1:38" ht="14.25" hidden="1" customHeight="1" outlineLevel="1" x14ac:dyDescent="0.3">
      <c r="A126" s="196"/>
      <c r="B126" s="133"/>
      <c r="C126" s="144" t="s">
        <v>410</v>
      </c>
      <c r="D126" s="144"/>
      <c r="X126" s="15"/>
      <c r="AB126" s="141"/>
      <c r="AC126" s="141"/>
      <c r="AD126" s="141"/>
      <c r="AE126" s="141"/>
      <c r="AF126" s="141"/>
      <c r="AG126" s="141"/>
      <c r="AH126" s="141"/>
      <c r="AI126" s="141"/>
      <c r="AJ126" s="141"/>
      <c r="AK126" s="141"/>
      <c r="AL126" s="141"/>
    </row>
    <row r="127" spans="1:38" ht="14.25" customHeight="1" collapsed="1" x14ac:dyDescent="0.3">
      <c r="A127" s="196"/>
      <c r="B127" s="138" t="s">
        <v>608</v>
      </c>
      <c r="D127" s="144"/>
      <c r="H127" s="151"/>
      <c r="X127" s="15"/>
      <c r="AB127" s="141"/>
      <c r="AC127" s="141"/>
      <c r="AD127" s="141"/>
      <c r="AE127" s="141"/>
      <c r="AF127" s="141"/>
      <c r="AG127" s="141"/>
      <c r="AH127" s="141"/>
      <c r="AI127" s="141"/>
      <c r="AJ127" s="141"/>
      <c r="AK127" s="141"/>
      <c r="AL127" s="141"/>
    </row>
    <row r="128" spans="1:38" ht="14.25" customHeight="1" x14ac:dyDescent="0.3">
      <c r="A128" s="196"/>
      <c r="B128" s="138"/>
      <c r="C128" t="s">
        <v>604</v>
      </c>
      <c r="G128" t="s">
        <v>616</v>
      </c>
      <c r="H128" s="152">
        <f>H74*H101</f>
        <v>0</v>
      </c>
      <c r="I128" s="152">
        <f t="shared" ref="I128:R129" si="14">I74*I101</f>
        <v>0</v>
      </c>
      <c r="J128" s="152">
        <f t="shared" si="14"/>
        <v>0</v>
      </c>
      <c r="K128" s="152">
        <f t="shared" si="14"/>
        <v>0</v>
      </c>
      <c r="L128" s="152">
        <f t="shared" si="14"/>
        <v>4290</v>
      </c>
      <c r="M128" s="152">
        <f t="shared" si="14"/>
        <v>4290</v>
      </c>
      <c r="N128" s="152">
        <f t="shared" si="14"/>
        <v>4290</v>
      </c>
      <c r="O128" s="152">
        <f t="shared" si="14"/>
        <v>4290</v>
      </c>
      <c r="P128" s="152">
        <f t="shared" si="14"/>
        <v>4290</v>
      </c>
      <c r="Q128" s="152">
        <f t="shared" si="14"/>
        <v>4290</v>
      </c>
      <c r="R128" s="152">
        <f t="shared" si="14"/>
        <v>4290</v>
      </c>
      <c r="T128" t="s">
        <v>627</v>
      </c>
      <c r="X128" s="15"/>
      <c r="AB128" s="141"/>
      <c r="AC128" s="141"/>
      <c r="AD128" s="141"/>
      <c r="AE128" s="141"/>
      <c r="AF128" s="141"/>
      <c r="AG128" s="141"/>
      <c r="AH128" s="141"/>
      <c r="AI128" s="141"/>
      <c r="AJ128" s="141"/>
      <c r="AK128" s="141"/>
      <c r="AL128" s="141"/>
    </row>
    <row r="129" spans="1:38" ht="14.25" customHeight="1" x14ac:dyDescent="0.3">
      <c r="A129" s="196"/>
      <c r="B129" s="138"/>
      <c r="C129" t="s">
        <v>607</v>
      </c>
      <c r="G129" t="s">
        <v>616</v>
      </c>
      <c r="H129" s="152">
        <f>H75*H102</f>
        <v>0</v>
      </c>
      <c r="I129" s="152">
        <f t="shared" si="14"/>
        <v>0</v>
      </c>
      <c r="J129" s="152">
        <f t="shared" si="14"/>
        <v>0</v>
      </c>
      <c r="K129" s="152">
        <f t="shared" si="14"/>
        <v>0</v>
      </c>
      <c r="L129" s="152">
        <f t="shared" si="14"/>
        <v>0</v>
      </c>
      <c r="M129" s="152">
        <f t="shared" si="14"/>
        <v>0</v>
      </c>
      <c r="N129" s="152">
        <f t="shared" si="14"/>
        <v>0</v>
      </c>
      <c r="O129" s="152">
        <f t="shared" si="14"/>
        <v>0</v>
      </c>
      <c r="P129" s="152">
        <f t="shared" si="14"/>
        <v>0</v>
      </c>
      <c r="Q129" s="152">
        <f t="shared" si="14"/>
        <v>0</v>
      </c>
      <c r="R129" s="152">
        <f t="shared" si="14"/>
        <v>0</v>
      </c>
      <c r="T129" t="s">
        <v>627</v>
      </c>
      <c r="X129" s="15"/>
      <c r="AB129" s="141"/>
      <c r="AC129" s="141"/>
      <c r="AD129" s="141"/>
      <c r="AE129" s="141"/>
      <c r="AF129" s="141"/>
      <c r="AG129" s="141"/>
      <c r="AH129" s="141"/>
      <c r="AI129" s="141"/>
      <c r="AJ129" s="141"/>
      <c r="AK129" s="141"/>
      <c r="AL129" s="141"/>
    </row>
    <row r="130" spans="1:38" ht="14.25" customHeight="1" x14ac:dyDescent="0.3">
      <c r="A130" s="196"/>
      <c r="B130" s="138" t="s">
        <v>609</v>
      </c>
      <c r="H130" s="151"/>
      <c r="I130" s="151"/>
      <c r="J130" s="151"/>
      <c r="K130" s="151"/>
      <c r="L130" s="151"/>
      <c r="M130" s="151"/>
      <c r="N130" s="151"/>
      <c r="O130" s="151"/>
      <c r="P130" s="151"/>
      <c r="Q130" s="151"/>
      <c r="R130" s="151"/>
      <c r="X130" s="15"/>
      <c r="AB130" s="141"/>
      <c r="AC130" s="141"/>
      <c r="AD130" s="141"/>
      <c r="AE130" s="141"/>
      <c r="AF130" s="141"/>
      <c r="AG130" s="141"/>
      <c r="AH130" s="141"/>
      <c r="AI130" s="141"/>
      <c r="AJ130" s="141"/>
      <c r="AK130" s="141"/>
      <c r="AL130" s="141"/>
    </row>
    <row r="131" spans="1:38" ht="14.25" customHeight="1" x14ac:dyDescent="0.3">
      <c r="A131" s="196"/>
      <c r="B131" s="138"/>
      <c r="C131" t="s">
        <v>604</v>
      </c>
      <c r="G131" t="s">
        <v>616</v>
      </c>
      <c r="H131" s="152">
        <f>H77*H104</f>
        <v>0</v>
      </c>
      <c r="I131" s="152">
        <f t="shared" ref="I131:R135" si="15">I77*I104</f>
        <v>0</v>
      </c>
      <c r="J131" s="152">
        <f t="shared" si="15"/>
        <v>0</v>
      </c>
      <c r="K131" s="152">
        <f t="shared" si="15"/>
        <v>0</v>
      </c>
      <c r="L131" s="152">
        <f t="shared" si="15"/>
        <v>0</v>
      </c>
      <c r="M131" s="152">
        <f t="shared" si="15"/>
        <v>0</v>
      </c>
      <c r="N131" s="152">
        <f t="shared" si="15"/>
        <v>0</v>
      </c>
      <c r="O131" s="152">
        <f t="shared" si="15"/>
        <v>0</v>
      </c>
      <c r="P131" s="152">
        <f t="shared" si="15"/>
        <v>0</v>
      </c>
      <c r="Q131" s="152">
        <f t="shared" si="15"/>
        <v>0</v>
      </c>
      <c r="R131" s="152">
        <f t="shared" si="15"/>
        <v>0</v>
      </c>
      <c r="T131" t="s">
        <v>627</v>
      </c>
      <c r="X131" s="15"/>
      <c r="AB131" s="141"/>
      <c r="AC131" s="141"/>
      <c r="AD131" s="141"/>
      <c r="AE131" s="141"/>
      <c r="AF131" s="141"/>
      <c r="AG131" s="141"/>
      <c r="AH131" s="141"/>
      <c r="AI131" s="141"/>
      <c r="AJ131" s="141"/>
      <c r="AK131" s="141"/>
      <c r="AL131" s="141"/>
    </row>
    <row r="132" spans="1:38" ht="14.25" customHeight="1" x14ac:dyDescent="0.3">
      <c r="A132" s="196"/>
      <c r="B132" s="138"/>
      <c r="C132" t="s">
        <v>605</v>
      </c>
      <c r="G132" t="s">
        <v>616</v>
      </c>
      <c r="H132" s="152">
        <f>H78*H105</f>
        <v>0</v>
      </c>
      <c r="I132" s="152">
        <f t="shared" si="15"/>
        <v>0</v>
      </c>
      <c r="J132" s="152">
        <f t="shared" si="15"/>
        <v>0</v>
      </c>
      <c r="K132" s="152">
        <f t="shared" si="15"/>
        <v>0</v>
      </c>
      <c r="L132" s="152">
        <f t="shared" si="15"/>
        <v>0</v>
      </c>
      <c r="M132" s="152">
        <f t="shared" si="15"/>
        <v>0</v>
      </c>
      <c r="N132" s="152">
        <f t="shared" si="15"/>
        <v>0</v>
      </c>
      <c r="O132" s="152">
        <f t="shared" si="15"/>
        <v>0</v>
      </c>
      <c r="P132" s="152">
        <f t="shared" si="15"/>
        <v>0</v>
      </c>
      <c r="Q132" s="152">
        <f t="shared" si="15"/>
        <v>0</v>
      </c>
      <c r="R132" s="152">
        <f t="shared" si="15"/>
        <v>0</v>
      </c>
      <c r="T132" t="s">
        <v>627</v>
      </c>
      <c r="X132" s="15"/>
      <c r="AB132" s="141"/>
      <c r="AC132" s="141"/>
      <c r="AD132" s="141"/>
      <c r="AE132" s="141"/>
      <c r="AF132" s="141"/>
      <c r="AG132" s="141"/>
      <c r="AH132" s="141"/>
      <c r="AI132" s="141"/>
      <c r="AJ132" s="141"/>
      <c r="AK132" s="141"/>
      <c r="AL132" s="141"/>
    </row>
    <row r="133" spans="1:38" ht="14.25" customHeight="1" x14ac:dyDescent="0.3">
      <c r="A133" s="196"/>
      <c r="B133" s="138"/>
      <c r="C133" t="s">
        <v>606</v>
      </c>
      <c r="G133" t="s">
        <v>616</v>
      </c>
      <c r="H133" s="152">
        <f>H79*H106</f>
        <v>0</v>
      </c>
      <c r="I133" s="152">
        <f t="shared" si="15"/>
        <v>0</v>
      </c>
      <c r="J133" s="152">
        <f t="shared" si="15"/>
        <v>0</v>
      </c>
      <c r="K133" s="152">
        <f t="shared" si="15"/>
        <v>0</v>
      </c>
      <c r="L133" s="152">
        <f t="shared" si="15"/>
        <v>0</v>
      </c>
      <c r="M133" s="152">
        <f t="shared" si="15"/>
        <v>0</v>
      </c>
      <c r="N133" s="152">
        <f t="shared" si="15"/>
        <v>0</v>
      </c>
      <c r="O133" s="152">
        <f t="shared" si="15"/>
        <v>0</v>
      </c>
      <c r="P133" s="152">
        <f t="shared" si="15"/>
        <v>0</v>
      </c>
      <c r="Q133" s="152">
        <f t="shared" si="15"/>
        <v>0</v>
      </c>
      <c r="R133" s="152">
        <f t="shared" si="15"/>
        <v>0</v>
      </c>
      <c r="T133" t="s">
        <v>627</v>
      </c>
      <c r="X133" s="15"/>
      <c r="AB133" s="141"/>
      <c r="AC133" s="141"/>
      <c r="AD133" s="141"/>
      <c r="AE133" s="141"/>
      <c r="AF133" s="141"/>
      <c r="AG133" s="141"/>
      <c r="AH133" s="141"/>
      <c r="AI133" s="141"/>
      <c r="AJ133" s="141"/>
      <c r="AK133" s="141"/>
      <c r="AL133" s="141"/>
    </row>
    <row r="134" spans="1:38" ht="14.25" customHeight="1" x14ac:dyDescent="0.3">
      <c r="A134" s="196"/>
      <c r="B134" s="138"/>
      <c r="C134" t="s">
        <v>610</v>
      </c>
      <c r="G134" t="s">
        <v>616</v>
      </c>
      <c r="H134" s="152">
        <f>H80*H107</f>
        <v>0</v>
      </c>
      <c r="I134" s="152">
        <f t="shared" si="15"/>
        <v>0</v>
      </c>
      <c r="J134" s="152">
        <f t="shared" si="15"/>
        <v>0</v>
      </c>
      <c r="K134" s="152">
        <f t="shared" si="15"/>
        <v>0</v>
      </c>
      <c r="L134" s="152">
        <f t="shared" si="15"/>
        <v>0</v>
      </c>
      <c r="M134" s="152">
        <f t="shared" si="15"/>
        <v>0</v>
      </c>
      <c r="N134" s="152">
        <f t="shared" si="15"/>
        <v>0</v>
      </c>
      <c r="O134" s="152">
        <f t="shared" si="15"/>
        <v>0</v>
      </c>
      <c r="P134" s="152">
        <f t="shared" si="15"/>
        <v>0</v>
      </c>
      <c r="Q134" s="152">
        <f t="shared" si="15"/>
        <v>0</v>
      </c>
      <c r="R134" s="152">
        <f t="shared" si="15"/>
        <v>0</v>
      </c>
      <c r="T134" t="s">
        <v>627</v>
      </c>
      <c r="X134" s="15"/>
      <c r="AB134" s="141"/>
      <c r="AC134" s="141"/>
      <c r="AD134" s="141"/>
      <c r="AE134" s="141"/>
      <c r="AF134" s="141"/>
      <c r="AG134" s="141"/>
      <c r="AH134" s="141"/>
      <c r="AI134" s="141"/>
      <c r="AJ134" s="141"/>
      <c r="AK134" s="141"/>
      <c r="AL134" s="141"/>
    </row>
    <row r="135" spans="1:38" ht="14.25" customHeight="1" x14ac:dyDescent="0.3">
      <c r="A135" s="196"/>
      <c r="B135" s="138"/>
      <c r="C135" t="s">
        <v>607</v>
      </c>
      <c r="G135" t="s">
        <v>616</v>
      </c>
      <c r="H135" s="152">
        <f>H81*H108</f>
        <v>0</v>
      </c>
      <c r="I135" s="152">
        <f t="shared" si="15"/>
        <v>0</v>
      </c>
      <c r="J135" s="152">
        <f t="shared" si="15"/>
        <v>0</v>
      </c>
      <c r="K135" s="152">
        <f t="shared" si="15"/>
        <v>0</v>
      </c>
      <c r="L135" s="152">
        <f t="shared" si="15"/>
        <v>0</v>
      </c>
      <c r="M135" s="152">
        <f t="shared" si="15"/>
        <v>0</v>
      </c>
      <c r="N135" s="152">
        <f t="shared" si="15"/>
        <v>0</v>
      </c>
      <c r="O135" s="152">
        <f t="shared" si="15"/>
        <v>0</v>
      </c>
      <c r="P135" s="152">
        <f t="shared" si="15"/>
        <v>0</v>
      </c>
      <c r="Q135" s="152">
        <f t="shared" si="15"/>
        <v>0</v>
      </c>
      <c r="R135" s="152">
        <f t="shared" si="15"/>
        <v>0</v>
      </c>
      <c r="T135" t="s">
        <v>627</v>
      </c>
      <c r="X135" s="15"/>
      <c r="AB135" s="141"/>
      <c r="AC135" s="141"/>
      <c r="AD135" s="141"/>
      <c r="AE135" s="141"/>
      <c r="AF135" s="141"/>
      <c r="AG135" s="141"/>
      <c r="AH135" s="141"/>
      <c r="AI135" s="141"/>
      <c r="AJ135" s="141"/>
      <c r="AK135" s="141"/>
      <c r="AL135" s="141"/>
    </row>
    <row r="136" spans="1:38" ht="14.25" customHeight="1" x14ac:dyDescent="0.3">
      <c r="A136" s="196"/>
      <c r="X136" s="15"/>
      <c r="AB136" s="141"/>
      <c r="AC136" s="141"/>
      <c r="AD136" s="141"/>
      <c r="AE136" s="141"/>
      <c r="AF136" s="141"/>
      <c r="AG136" s="141"/>
      <c r="AH136" s="141"/>
      <c r="AI136" s="141"/>
      <c r="AJ136" s="141"/>
      <c r="AK136" s="141"/>
      <c r="AL136" s="141"/>
    </row>
    <row r="137" spans="1:38" ht="14.25" customHeight="1" x14ac:dyDescent="0.3">
      <c r="A137" s="196"/>
      <c r="B137" s="36"/>
      <c r="X137" s="15"/>
      <c r="AB137" s="141"/>
      <c r="AC137" s="141"/>
      <c r="AD137" s="141"/>
      <c r="AE137" s="141"/>
      <c r="AF137" s="141"/>
      <c r="AG137" s="141"/>
      <c r="AH137" s="141"/>
      <c r="AI137" s="141"/>
      <c r="AJ137" s="141"/>
      <c r="AK137" s="141"/>
      <c r="AL137" s="141"/>
    </row>
    <row r="138" spans="1:38" ht="14.25" customHeight="1" x14ac:dyDescent="0.3">
      <c r="A138" s="195" t="s">
        <v>438</v>
      </c>
      <c r="B138" s="137" t="s">
        <v>640</v>
      </c>
      <c r="C138" s="136"/>
      <c r="D138" s="136"/>
      <c r="E138" s="136"/>
      <c r="F138" s="136"/>
      <c r="G138" s="136"/>
      <c r="H138" s="150"/>
      <c r="I138" s="150"/>
      <c r="J138" s="150"/>
      <c r="K138" s="150"/>
      <c r="L138" s="150"/>
      <c r="M138" s="150"/>
      <c r="N138" s="150"/>
      <c r="O138" s="150"/>
      <c r="P138" s="150"/>
      <c r="Q138" s="150"/>
      <c r="R138" s="150"/>
      <c r="X138" s="15"/>
      <c r="AB138" s="141"/>
      <c r="AC138" s="141"/>
      <c r="AD138" s="141"/>
      <c r="AE138" s="141"/>
      <c r="AF138" s="141"/>
      <c r="AG138" s="141"/>
      <c r="AH138" s="141"/>
      <c r="AI138" s="141"/>
      <c r="AJ138" s="141"/>
      <c r="AK138" s="141"/>
      <c r="AL138" s="141"/>
    </row>
    <row r="139" spans="1:38" ht="14.25" customHeight="1" x14ac:dyDescent="0.3">
      <c r="A139" s="196"/>
      <c r="B139" s="138" t="s">
        <v>603</v>
      </c>
      <c r="H139" s="152"/>
      <c r="I139" s="152"/>
      <c r="J139" s="152"/>
      <c r="K139" s="152"/>
      <c r="L139" s="152"/>
      <c r="M139" s="152"/>
      <c r="N139" s="152"/>
      <c r="O139" s="152"/>
      <c r="P139" s="152"/>
      <c r="Q139" s="152"/>
      <c r="R139" s="152"/>
      <c r="X139" s="15"/>
      <c r="AB139" s="141"/>
      <c r="AC139" s="141"/>
      <c r="AD139" s="141"/>
      <c r="AE139" s="141"/>
      <c r="AF139" s="141"/>
      <c r="AG139" s="141"/>
      <c r="AH139" s="141"/>
      <c r="AI139" s="141"/>
      <c r="AJ139" s="141"/>
      <c r="AK139" s="141"/>
      <c r="AL139" s="141"/>
    </row>
    <row r="140" spans="1:38" ht="14.25" customHeight="1" x14ac:dyDescent="0.3">
      <c r="A140" s="196"/>
      <c r="B140" s="23"/>
      <c r="C140" t="s">
        <v>604</v>
      </c>
      <c r="G140" t="s">
        <v>617</v>
      </c>
      <c r="H140" s="188">
        <v>9.1999999999999993</v>
      </c>
      <c r="I140" s="188">
        <v>9.1999999999999993</v>
      </c>
      <c r="J140" s="188">
        <v>9.1999999999999993</v>
      </c>
      <c r="K140" s="188">
        <v>9.1999999999999993</v>
      </c>
      <c r="L140" s="188">
        <v>9.1999999999999993</v>
      </c>
      <c r="M140" s="188">
        <v>9.1999999999999993</v>
      </c>
      <c r="N140" s="188">
        <v>9.1999999999999993</v>
      </c>
      <c r="O140" s="188">
        <v>9.1999999999999993</v>
      </c>
      <c r="P140" s="188">
        <v>9.1999999999999993</v>
      </c>
      <c r="Q140" s="188">
        <v>9.1999999999999993</v>
      </c>
      <c r="R140" s="188">
        <v>9.1999999999999993</v>
      </c>
      <c r="T140" t="s">
        <v>628</v>
      </c>
      <c r="U140">
        <f>46/3.6</f>
        <v>12.777777777777777</v>
      </c>
      <c r="V140" t="s">
        <v>631</v>
      </c>
      <c r="X140" s="175"/>
      <c r="Y140" s="176"/>
      <c r="AB140" s="141"/>
      <c r="AC140" s="141"/>
      <c r="AD140" s="141"/>
      <c r="AE140" s="141"/>
      <c r="AF140" s="141"/>
      <c r="AG140" s="141"/>
      <c r="AH140" s="141"/>
      <c r="AI140" s="141"/>
      <c r="AJ140" s="141"/>
      <c r="AK140" s="141"/>
      <c r="AL140" s="141"/>
    </row>
    <row r="141" spans="1:38" ht="14.25" customHeight="1" x14ac:dyDescent="0.3">
      <c r="A141" s="196"/>
      <c r="B141" s="23"/>
      <c r="C141" t="s">
        <v>605</v>
      </c>
      <c r="G141" t="s">
        <v>617</v>
      </c>
      <c r="H141" s="188"/>
      <c r="I141" s="188"/>
      <c r="J141" s="188"/>
      <c r="K141" s="188"/>
      <c r="L141" s="188"/>
      <c r="M141" s="188"/>
      <c r="N141" s="188"/>
      <c r="O141" s="188"/>
      <c r="P141" s="188"/>
      <c r="Q141" s="188"/>
      <c r="R141" s="188"/>
      <c r="T141" t="s">
        <v>628</v>
      </c>
      <c r="U141">
        <f>45.25/3.6</f>
        <v>12.569444444444445</v>
      </c>
      <c r="V141" t="s">
        <v>631</v>
      </c>
      <c r="X141" s="15"/>
      <c r="AB141" s="141"/>
      <c r="AC141" s="141"/>
      <c r="AD141" s="141"/>
      <c r="AE141" s="141"/>
      <c r="AF141" s="141"/>
      <c r="AG141" s="141"/>
      <c r="AH141" s="141"/>
      <c r="AI141" s="141"/>
      <c r="AJ141" s="141"/>
      <c r="AK141" s="141"/>
      <c r="AL141" s="141"/>
    </row>
    <row r="142" spans="1:38" ht="14.25" customHeight="1" x14ac:dyDescent="0.3">
      <c r="A142" s="196"/>
      <c r="B142" s="133"/>
      <c r="C142" t="s">
        <v>606</v>
      </c>
      <c r="G142" t="s">
        <v>618</v>
      </c>
      <c r="H142" s="189"/>
      <c r="I142" s="189"/>
      <c r="J142" s="189"/>
      <c r="K142" s="189"/>
      <c r="L142" s="189"/>
      <c r="M142" s="189"/>
      <c r="N142" s="189"/>
      <c r="O142" s="189"/>
      <c r="P142" s="189"/>
      <c r="Q142" s="189"/>
      <c r="R142" s="181"/>
      <c r="T142" t="s">
        <v>629</v>
      </c>
      <c r="U142">
        <v>1</v>
      </c>
      <c r="V142" t="s">
        <v>632</v>
      </c>
      <c r="X142" s="15"/>
      <c r="AB142" s="141"/>
      <c r="AC142" s="141"/>
      <c r="AD142" s="141"/>
      <c r="AE142" s="141"/>
      <c r="AF142" s="141"/>
      <c r="AG142" s="141"/>
      <c r="AH142" s="141"/>
      <c r="AI142" s="141"/>
      <c r="AJ142" s="141"/>
      <c r="AK142" s="141"/>
      <c r="AL142" s="141"/>
    </row>
    <row r="143" spans="1:38" ht="14.25" customHeight="1" x14ac:dyDescent="0.3">
      <c r="A143" s="196"/>
      <c r="B143" s="133"/>
      <c r="C143" t="s">
        <v>607</v>
      </c>
      <c r="G143" t="s">
        <v>617</v>
      </c>
      <c r="H143" s="153"/>
      <c r="I143" s="153"/>
      <c r="J143" s="153"/>
      <c r="K143" s="153"/>
      <c r="L143" s="153"/>
      <c r="M143" s="153"/>
      <c r="N143" s="153"/>
      <c r="O143" s="153"/>
      <c r="P143" s="153"/>
      <c r="Q143" s="153"/>
      <c r="R143" s="153"/>
      <c r="X143" s="15"/>
      <c r="AB143" s="141"/>
      <c r="AC143" s="141"/>
      <c r="AD143" s="141"/>
      <c r="AE143" s="141"/>
      <c r="AF143" s="141"/>
      <c r="AG143" s="141"/>
      <c r="AH143" s="141"/>
      <c r="AI143" s="141"/>
      <c r="AJ143" s="141"/>
      <c r="AK143" s="141"/>
      <c r="AL143" s="141"/>
    </row>
    <row r="144" spans="1:38" ht="14.25" hidden="1" customHeight="1" outlineLevel="1" x14ac:dyDescent="0.3">
      <c r="A144" s="196"/>
      <c r="B144" s="143" t="s">
        <v>411</v>
      </c>
      <c r="D144" s="144"/>
      <c r="X144" s="15"/>
      <c r="AB144" s="141"/>
      <c r="AC144" s="141"/>
      <c r="AD144" s="141"/>
      <c r="AE144" s="141"/>
      <c r="AF144" s="141"/>
      <c r="AG144" s="141"/>
      <c r="AH144" s="141"/>
      <c r="AI144" s="141"/>
      <c r="AJ144" s="141"/>
      <c r="AK144" s="141"/>
      <c r="AL144" s="141"/>
    </row>
    <row r="145" spans="1:38" ht="14.25" hidden="1" customHeight="1" outlineLevel="1" x14ac:dyDescent="0.3">
      <c r="A145" s="196"/>
      <c r="B145" s="133"/>
      <c r="C145" s="144" t="s">
        <v>407</v>
      </c>
      <c r="D145" s="144"/>
      <c r="X145" s="15"/>
      <c r="AB145" s="141"/>
      <c r="AC145" s="141"/>
      <c r="AD145" s="141"/>
      <c r="AE145" s="141"/>
      <c r="AF145" s="141"/>
      <c r="AG145" s="141"/>
      <c r="AH145" s="141"/>
      <c r="AI145" s="141"/>
      <c r="AJ145" s="141"/>
      <c r="AK145" s="141"/>
      <c r="AL145" s="141"/>
    </row>
    <row r="146" spans="1:38" ht="14.25" hidden="1" customHeight="1" outlineLevel="1" x14ac:dyDescent="0.3">
      <c r="A146" s="196"/>
      <c r="B146" s="133"/>
      <c r="C146" s="144" t="s">
        <v>408</v>
      </c>
      <c r="D146" s="144"/>
      <c r="X146" s="15"/>
      <c r="AB146" s="141"/>
      <c r="AC146" s="141"/>
      <c r="AD146" s="141"/>
      <c r="AE146" s="141"/>
      <c r="AF146" s="141"/>
      <c r="AG146" s="141"/>
      <c r="AH146" s="141"/>
      <c r="AI146" s="141"/>
      <c r="AJ146" s="141"/>
      <c r="AK146" s="141"/>
      <c r="AL146" s="141"/>
    </row>
    <row r="147" spans="1:38" ht="14.25" hidden="1" customHeight="1" outlineLevel="1" x14ac:dyDescent="0.3">
      <c r="A147" s="196"/>
      <c r="B147" s="135"/>
      <c r="C147" s="144" t="s">
        <v>409</v>
      </c>
      <c r="D147" s="144"/>
      <c r="X147" s="15"/>
      <c r="AB147" s="141"/>
      <c r="AC147" s="141"/>
      <c r="AD147" s="141"/>
      <c r="AE147" s="141"/>
      <c r="AF147" s="141"/>
      <c r="AG147" s="141"/>
      <c r="AH147" s="141"/>
      <c r="AI147" s="141"/>
      <c r="AJ147" s="141"/>
      <c r="AK147" s="141"/>
      <c r="AL147" s="141"/>
    </row>
    <row r="148" spans="1:38" ht="14.25" hidden="1" customHeight="1" outlineLevel="1" x14ac:dyDescent="0.3">
      <c r="A148" s="196"/>
      <c r="B148" s="135"/>
      <c r="C148" s="144" t="s">
        <v>410</v>
      </c>
      <c r="D148" s="144"/>
      <c r="X148" s="15"/>
      <c r="AB148" s="141"/>
      <c r="AC148" s="141"/>
      <c r="AD148" s="141"/>
      <c r="AE148" s="141"/>
      <c r="AF148" s="141"/>
      <c r="AG148" s="141"/>
      <c r="AH148" s="141"/>
      <c r="AI148" s="141"/>
      <c r="AJ148" s="141"/>
      <c r="AK148" s="141"/>
      <c r="AL148" s="141"/>
    </row>
    <row r="149" spans="1:38" ht="14.25" hidden="1" customHeight="1" outlineLevel="1" x14ac:dyDescent="0.3">
      <c r="B149" s="143" t="s">
        <v>411</v>
      </c>
      <c r="D149" s="144"/>
      <c r="X149" s="15"/>
      <c r="AB149" s="141"/>
      <c r="AC149" s="141"/>
      <c r="AD149" s="141"/>
      <c r="AE149" s="141"/>
      <c r="AF149" s="141"/>
      <c r="AG149" s="141"/>
      <c r="AH149" s="141"/>
      <c r="AI149" s="141"/>
      <c r="AJ149" s="141"/>
      <c r="AK149" s="141"/>
      <c r="AL149" s="141"/>
    </row>
    <row r="150" spans="1:38" ht="14.25" hidden="1" customHeight="1" outlineLevel="1" x14ac:dyDescent="0.3">
      <c r="A150" s="196"/>
      <c r="B150" s="133"/>
      <c r="C150" s="144" t="s">
        <v>407</v>
      </c>
      <c r="D150" s="144"/>
      <c r="X150" s="15"/>
      <c r="AB150" s="141"/>
      <c r="AC150" s="141"/>
      <c r="AD150" s="141"/>
      <c r="AE150" s="141"/>
      <c r="AF150" s="141"/>
      <c r="AG150" s="141"/>
      <c r="AH150" s="141"/>
      <c r="AI150" s="141"/>
      <c r="AJ150" s="141"/>
      <c r="AK150" s="141"/>
      <c r="AL150" s="141"/>
    </row>
    <row r="151" spans="1:38" ht="14.25" hidden="1" customHeight="1" outlineLevel="1" x14ac:dyDescent="0.3">
      <c r="A151" s="196"/>
      <c r="B151" s="133"/>
      <c r="C151" s="144" t="s">
        <v>408</v>
      </c>
      <c r="D151" s="144"/>
      <c r="X151" s="15"/>
      <c r="AB151" s="141"/>
      <c r="AC151" s="141"/>
      <c r="AD151" s="141"/>
      <c r="AE151" s="141"/>
      <c r="AF151" s="141"/>
      <c r="AG151" s="141"/>
      <c r="AH151" s="141"/>
      <c r="AI151" s="141"/>
      <c r="AJ151" s="141"/>
      <c r="AK151" s="141"/>
      <c r="AL151" s="141"/>
    </row>
    <row r="152" spans="1:38" ht="14.25" hidden="1" customHeight="1" outlineLevel="1" x14ac:dyDescent="0.3">
      <c r="A152" s="196"/>
      <c r="B152" s="133"/>
      <c r="C152" s="144" t="s">
        <v>409</v>
      </c>
      <c r="D152" s="144"/>
      <c r="X152" s="15"/>
      <c r="AB152" s="141"/>
      <c r="AC152" s="141"/>
      <c r="AD152" s="141"/>
      <c r="AE152" s="141"/>
      <c r="AF152" s="141"/>
      <c r="AG152" s="141"/>
      <c r="AH152" s="141"/>
      <c r="AI152" s="141"/>
      <c r="AJ152" s="141"/>
      <c r="AK152" s="141"/>
      <c r="AL152" s="141"/>
    </row>
    <row r="153" spans="1:38" ht="14.25" hidden="1" customHeight="1" outlineLevel="1" x14ac:dyDescent="0.3">
      <c r="A153" s="196"/>
      <c r="B153" s="133"/>
      <c r="C153" s="144" t="s">
        <v>410</v>
      </c>
      <c r="D153" s="144"/>
      <c r="X153" s="15"/>
      <c r="AB153" s="141"/>
      <c r="AC153" s="141"/>
      <c r="AD153" s="141"/>
      <c r="AE153" s="141"/>
      <c r="AF153" s="141"/>
      <c r="AG153" s="141"/>
      <c r="AH153" s="141"/>
      <c r="AI153" s="141"/>
      <c r="AJ153" s="141"/>
      <c r="AK153" s="141"/>
      <c r="AL153" s="141"/>
    </row>
    <row r="154" spans="1:38" ht="14.25" customHeight="1" collapsed="1" x14ac:dyDescent="0.3">
      <c r="B154" s="138" t="s">
        <v>608</v>
      </c>
      <c r="D154" s="144"/>
      <c r="X154" s="15"/>
      <c r="AB154" s="141"/>
      <c r="AC154" s="141"/>
      <c r="AD154" s="141"/>
      <c r="AE154" s="141"/>
      <c r="AF154" s="141"/>
      <c r="AG154" s="141"/>
      <c r="AH154" s="141"/>
      <c r="AI154" s="141"/>
      <c r="AJ154" s="141"/>
      <c r="AK154" s="141"/>
      <c r="AL154" s="141"/>
    </row>
    <row r="155" spans="1:38" ht="14.25" customHeight="1" x14ac:dyDescent="0.3">
      <c r="A155" s="196"/>
      <c r="B155" s="138"/>
      <c r="C155" t="s">
        <v>604</v>
      </c>
      <c r="G155" t="s">
        <v>617</v>
      </c>
      <c r="H155" s="188"/>
      <c r="I155" s="188"/>
      <c r="J155" s="188"/>
      <c r="K155" s="188"/>
      <c r="L155" s="188">
        <f>M155*0.99</f>
        <v>4.1010875307907551</v>
      </c>
      <c r="M155" s="188">
        <v>4.1425126573643993</v>
      </c>
      <c r="N155" s="188">
        <v>4.1425126573643993</v>
      </c>
      <c r="O155" s="188">
        <v>4.1425126573643993</v>
      </c>
      <c r="P155" s="188">
        <v>4.1425126573643993</v>
      </c>
      <c r="Q155" s="188">
        <v>4.1425126573643993</v>
      </c>
      <c r="R155" s="171">
        <v>4.1425126573643993</v>
      </c>
      <c r="T155" t="s">
        <v>628</v>
      </c>
      <c r="U155">
        <f>43.25/3.6</f>
        <v>12.013888888888889</v>
      </c>
      <c r="V155" t="s">
        <v>631</v>
      </c>
      <c r="AB155" s="141"/>
      <c r="AC155" s="141"/>
      <c r="AD155" s="141"/>
      <c r="AE155" s="141"/>
      <c r="AF155" s="141"/>
      <c r="AG155" s="141"/>
      <c r="AH155" s="141"/>
      <c r="AI155" s="141"/>
      <c r="AJ155" s="141"/>
      <c r="AK155" s="141"/>
      <c r="AL155" s="141"/>
    </row>
    <row r="156" spans="1:38" ht="14.25" customHeight="1" x14ac:dyDescent="0.3">
      <c r="A156" s="196"/>
      <c r="B156" s="138"/>
      <c r="C156" t="s">
        <v>607</v>
      </c>
      <c r="G156" t="s">
        <v>617</v>
      </c>
      <c r="X156" s="15"/>
      <c r="AB156" s="141"/>
      <c r="AC156" s="141"/>
      <c r="AD156" s="141"/>
      <c r="AE156" s="141"/>
      <c r="AF156" s="141"/>
      <c r="AG156" s="141"/>
      <c r="AH156" s="141"/>
      <c r="AI156" s="141"/>
      <c r="AJ156" s="141"/>
      <c r="AK156" s="141"/>
      <c r="AL156" s="141"/>
    </row>
    <row r="157" spans="1:38" ht="14.25" customHeight="1" x14ac:dyDescent="0.3">
      <c r="A157" s="196"/>
      <c r="B157" s="138" t="s">
        <v>609</v>
      </c>
      <c r="T157" s="154" t="s">
        <v>630</v>
      </c>
      <c r="U157" s="186" t="s">
        <v>443</v>
      </c>
      <c r="V157" s="154" t="s">
        <v>623</v>
      </c>
      <c r="X157" s="15"/>
      <c r="AB157" s="141"/>
      <c r="AC157" s="141"/>
      <c r="AD157" s="141"/>
      <c r="AE157" s="141"/>
      <c r="AF157" s="141"/>
      <c r="AG157" s="141"/>
      <c r="AH157" s="141"/>
      <c r="AI157" s="141"/>
      <c r="AJ157" s="141"/>
      <c r="AK157" s="141"/>
      <c r="AL157" s="141"/>
    </row>
    <row r="158" spans="1:38" ht="14.25" customHeight="1" x14ac:dyDescent="0.3">
      <c r="A158" s="196"/>
      <c r="B158" s="138"/>
      <c r="C158" t="s">
        <v>604</v>
      </c>
      <c r="G158" t="s">
        <v>617</v>
      </c>
      <c r="H158" s="188"/>
      <c r="I158" s="188"/>
      <c r="J158" s="188"/>
      <c r="K158" s="188"/>
      <c r="L158" s="188"/>
      <c r="M158" s="188"/>
      <c r="N158" s="188"/>
      <c r="O158" s="188"/>
      <c r="P158" s="188"/>
      <c r="Q158" s="188"/>
      <c r="R158" s="181"/>
      <c r="T158" t="s">
        <v>628</v>
      </c>
      <c r="U158">
        <f>46/3.6</f>
        <v>12.777777777777777</v>
      </c>
      <c r="V158" t="s">
        <v>631</v>
      </c>
      <c r="X158" s="15"/>
      <c r="AB158" s="141"/>
      <c r="AC158" s="141"/>
      <c r="AD158" s="141"/>
      <c r="AE158" s="141"/>
      <c r="AF158" s="141"/>
      <c r="AG158" s="141"/>
      <c r="AH158" s="141"/>
      <c r="AI158" s="141"/>
      <c r="AJ158" s="141"/>
      <c r="AK158" s="141"/>
      <c r="AL158" s="141"/>
    </row>
    <row r="159" spans="1:38" ht="14.25" customHeight="1" x14ac:dyDescent="0.3">
      <c r="A159" s="196"/>
      <c r="B159" s="138"/>
      <c r="C159" t="s">
        <v>605</v>
      </c>
      <c r="G159" t="s">
        <v>617</v>
      </c>
      <c r="H159" s="188"/>
      <c r="I159" s="188"/>
      <c r="J159" s="188"/>
      <c r="K159" s="188"/>
      <c r="L159" s="188"/>
      <c r="M159" s="188"/>
      <c r="N159" s="188"/>
      <c r="O159" s="188"/>
      <c r="P159" s="188"/>
      <c r="Q159" s="188"/>
      <c r="R159" s="181"/>
      <c r="T159" t="s">
        <v>628</v>
      </c>
      <c r="U159">
        <f>45.25/3.6</f>
        <v>12.569444444444445</v>
      </c>
      <c r="V159" t="s">
        <v>631</v>
      </c>
      <c r="X159" s="15"/>
      <c r="AB159" s="141"/>
      <c r="AC159" s="141"/>
      <c r="AD159" s="141"/>
      <c r="AE159" s="141"/>
      <c r="AF159" s="141"/>
      <c r="AG159" s="141"/>
      <c r="AH159" s="141"/>
      <c r="AI159" s="141"/>
      <c r="AJ159" s="141"/>
      <c r="AK159" s="141"/>
      <c r="AL159" s="141"/>
    </row>
    <row r="160" spans="1:38" ht="14.25" customHeight="1" x14ac:dyDescent="0.3">
      <c r="A160" s="196"/>
      <c r="B160" s="138"/>
      <c r="C160" t="s">
        <v>606</v>
      </c>
      <c r="G160" t="s">
        <v>618</v>
      </c>
      <c r="H160" s="188"/>
      <c r="I160" s="188"/>
      <c r="J160" s="188"/>
      <c r="K160" s="188"/>
      <c r="L160" s="188"/>
      <c r="M160" s="188"/>
      <c r="N160" s="188"/>
      <c r="O160" s="188"/>
      <c r="P160" s="188"/>
      <c r="Q160" s="188"/>
      <c r="R160" s="181"/>
      <c r="T160" t="s">
        <v>629</v>
      </c>
      <c r="U160">
        <v>1</v>
      </c>
      <c r="V160" t="s">
        <v>632</v>
      </c>
      <c r="X160" s="15"/>
      <c r="AB160" s="141"/>
      <c r="AC160" s="141"/>
      <c r="AD160" s="141"/>
      <c r="AE160" s="141"/>
      <c r="AF160" s="141"/>
      <c r="AG160" s="141"/>
      <c r="AH160" s="141"/>
      <c r="AI160" s="141"/>
      <c r="AJ160" s="141"/>
      <c r="AK160" s="141"/>
      <c r="AL160" s="141"/>
    </row>
    <row r="161" spans="1:38" ht="14.25" customHeight="1" x14ac:dyDescent="0.3">
      <c r="A161" s="196"/>
      <c r="B161" s="138"/>
      <c r="C161" t="s">
        <v>610</v>
      </c>
      <c r="G161" t="s">
        <v>617</v>
      </c>
      <c r="H161" s="188"/>
      <c r="I161" s="188"/>
      <c r="J161" s="188"/>
      <c r="K161" s="188"/>
      <c r="L161" s="188"/>
      <c r="M161" s="188"/>
      <c r="N161" s="188"/>
      <c r="O161" s="188"/>
      <c r="P161" s="188"/>
      <c r="Q161" s="188"/>
      <c r="R161" s="181"/>
      <c r="T161" t="s">
        <v>628</v>
      </c>
      <c r="U161">
        <f>45.25/3.6</f>
        <v>12.569444444444445</v>
      </c>
      <c r="V161" t="s">
        <v>631</v>
      </c>
      <c r="X161" s="15"/>
      <c r="AB161" s="141"/>
      <c r="AC161" s="141"/>
      <c r="AD161" s="141"/>
      <c r="AE161" s="141"/>
      <c r="AF161" s="141"/>
      <c r="AG161" s="141"/>
      <c r="AH161" s="141"/>
      <c r="AI161" s="141"/>
      <c r="AJ161" s="141"/>
      <c r="AK161" s="141"/>
      <c r="AL161" s="141"/>
    </row>
    <row r="162" spans="1:38" ht="14.25" customHeight="1" x14ac:dyDescent="0.3">
      <c r="A162" s="196"/>
      <c r="B162" s="138"/>
      <c r="C162" t="s">
        <v>607</v>
      </c>
      <c r="G162" t="s">
        <v>617</v>
      </c>
      <c r="H162" s="188"/>
      <c r="I162" s="188"/>
      <c r="J162" s="188"/>
      <c r="K162" s="188"/>
      <c r="L162" s="188"/>
      <c r="M162" s="188"/>
      <c r="N162" s="188"/>
      <c r="O162" s="188"/>
      <c r="P162" s="188"/>
      <c r="Q162" s="188"/>
      <c r="R162" s="181"/>
      <c r="T162" t="s">
        <v>628</v>
      </c>
      <c r="U162">
        <f>45.25/3.6</f>
        <v>12.569444444444445</v>
      </c>
      <c r="V162" t="s">
        <v>631</v>
      </c>
      <c r="X162" s="15"/>
      <c r="AB162" s="141"/>
      <c r="AC162" s="141"/>
      <c r="AD162" s="141"/>
      <c r="AE162" s="141"/>
      <c r="AF162" s="141"/>
      <c r="AG162" s="141"/>
      <c r="AH162" s="141"/>
      <c r="AI162" s="141"/>
      <c r="AJ162" s="141"/>
      <c r="AK162" s="141"/>
      <c r="AL162" s="141"/>
    </row>
    <row r="163" spans="1:38" ht="14.25" customHeight="1" x14ac:dyDescent="0.3">
      <c r="A163" s="196"/>
      <c r="B163" s="138"/>
      <c r="X163" s="15"/>
      <c r="AB163" s="141"/>
      <c r="AC163" s="141"/>
      <c r="AD163" s="141"/>
      <c r="AE163" s="141"/>
      <c r="AF163" s="141"/>
      <c r="AG163" s="141"/>
      <c r="AH163" s="141"/>
      <c r="AI163" s="141"/>
      <c r="AJ163" s="141"/>
      <c r="AK163" s="141"/>
      <c r="AL163" s="141"/>
    </row>
    <row r="164" spans="1:38" ht="14.25" customHeight="1" x14ac:dyDescent="0.3">
      <c r="A164" s="195" t="s">
        <v>439</v>
      </c>
      <c r="B164" s="137" t="s">
        <v>619</v>
      </c>
      <c r="C164" s="136"/>
      <c r="D164" s="136"/>
      <c r="E164" s="136"/>
      <c r="F164" s="136"/>
      <c r="G164" s="136"/>
      <c r="H164" s="150"/>
      <c r="I164" s="150"/>
      <c r="J164" s="150"/>
      <c r="K164" s="150"/>
      <c r="L164" s="150"/>
      <c r="M164" s="150"/>
      <c r="N164" s="150"/>
      <c r="O164" s="150"/>
      <c r="P164" s="150"/>
      <c r="Q164" s="150"/>
      <c r="R164" s="150"/>
      <c r="X164" s="15"/>
      <c r="AB164" s="141"/>
      <c r="AC164" s="141"/>
      <c r="AD164" s="141"/>
      <c r="AE164" s="141"/>
      <c r="AF164" s="141"/>
      <c r="AG164" s="141"/>
      <c r="AH164" s="141"/>
      <c r="AI164" s="141"/>
      <c r="AJ164" s="141"/>
      <c r="AK164" s="141"/>
      <c r="AL164" s="141"/>
    </row>
    <row r="165" spans="1:38" ht="14.25" customHeight="1" x14ac:dyDescent="0.3">
      <c r="A165" s="196"/>
      <c r="B165" s="138" t="s">
        <v>603</v>
      </c>
      <c r="H165" s="152"/>
      <c r="I165" s="152"/>
      <c r="J165" s="152"/>
      <c r="K165" s="152"/>
      <c r="L165" s="152"/>
      <c r="M165" s="152"/>
      <c r="N165" s="152"/>
      <c r="O165" s="152"/>
      <c r="P165" s="152"/>
      <c r="Q165" s="152"/>
      <c r="R165" s="152"/>
      <c r="X165" s="15"/>
      <c r="AB165" s="141"/>
      <c r="AC165" s="141"/>
      <c r="AD165" s="141"/>
      <c r="AE165" s="141"/>
      <c r="AF165" s="141"/>
      <c r="AG165" s="141"/>
      <c r="AH165" s="141"/>
      <c r="AI165" s="141"/>
      <c r="AJ165" s="141"/>
      <c r="AK165" s="141"/>
      <c r="AL165" s="141"/>
    </row>
    <row r="166" spans="1:38" ht="14.25" customHeight="1" x14ac:dyDescent="0.3">
      <c r="A166" s="196"/>
      <c r="B166" s="23"/>
      <c r="C166" t="s">
        <v>604</v>
      </c>
      <c r="G166" t="s">
        <v>623</v>
      </c>
      <c r="H166" s="152">
        <f>H140*$U140/100*H59</f>
        <v>19525.277734094783</v>
      </c>
      <c r="I166" s="152">
        <f t="shared" ref="I166:Q169" si="16">I140*$U140/100*I59</f>
        <v>19722.502761711905</v>
      </c>
      <c r="J166" s="152">
        <f t="shared" si="16"/>
        <v>19921.719961325158</v>
      </c>
      <c r="K166" s="152">
        <f t="shared" si="16"/>
        <v>20122.949455883998</v>
      </c>
      <c r="L166" s="152">
        <f t="shared" si="16"/>
        <v>20326.211571599997</v>
      </c>
      <c r="M166" s="152">
        <f t="shared" si="16"/>
        <v>20531.526839999995</v>
      </c>
      <c r="N166" s="152">
        <f t="shared" si="16"/>
        <v>20738.915999999997</v>
      </c>
      <c r="O166" s="152">
        <f t="shared" si="16"/>
        <v>20948.399999999998</v>
      </c>
      <c r="P166" s="152">
        <f t="shared" si="16"/>
        <v>21160</v>
      </c>
      <c r="Q166" s="152">
        <f t="shared" si="16"/>
        <v>21160</v>
      </c>
      <c r="R166" s="152">
        <f>R140*$U140/100*R59</f>
        <v>21160</v>
      </c>
      <c r="T166" t="s">
        <v>628</v>
      </c>
      <c r="U166">
        <f>46/3.6</f>
        <v>12.777777777777777</v>
      </c>
      <c r="V166" t="s">
        <v>631</v>
      </c>
      <c r="X166" s="15"/>
      <c r="AB166" s="141"/>
      <c r="AC166" s="141"/>
      <c r="AD166" s="141"/>
      <c r="AE166" s="141"/>
      <c r="AF166" s="141"/>
      <c r="AG166" s="141"/>
      <c r="AH166" s="141"/>
      <c r="AI166" s="141"/>
      <c r="AJ166" s="141"/>
      <c r="AK166" s="141"/>
      <c r="AL166" s="141"/>
    </row>
    <row r="167" spans="1:38" ht="14.25" customHeight="1" x14ac:dyDescent="0.3">
      <c r="A167" s="196"/>
      <c r="B167" s="23"/>
      <c r="C167" t="s">
        <v>605</v>
      </c>
      <c r="G167" t="s">
        <v>623</v>
      </c>
      <c r="H167" s="152">
        <f>H141*$U141/100*H60</f>
        <v>0</v>
      </c>
      <c r="I167" s="152">
        <f t="shared" si="16"/>
        <v>0</v>
      </c>
      <c r="J167" s="152">
        <f t="shared" si="16"/>
        <v>0</v>
      </c>
      <c r="K167" s="152">
        <f t="shared" si="16"/>
        <v>0</v>
      </c>
      <c r="L167" s="152">
        <f t="shared" si="16"/>
        <v>0</v>
      </c>
      <c r="M167" s="152">
        <f t="shared" si="16"/>
        <v>0</v>
      </c>
      <c r="N167" s="152">
        <f t="shared" si="16"/>
        <v>0</v>
      </c>
      <c r="O167" s="152">
        <f t="shared" si="16"/>
        <v>0</v>
      </c>
      <c r="P167" s="152">
        <f t="shared" si="16"/>
        <v>0</v>
      </c>
      <c r="Q167" s="152">
        <f t="shared" si="16"/>
        <v>0</v>
      </c>
      <c r="R167" s="152">
        <f>R141*$U141/100*R60</f>
        <v>0</v>
      </c>
      <c r="T167" t="s">
        <v>628</v>
      </c>
      <c r="U167">
        <f>45.25/3.6</f>
        <v>12.569444444444445</v>
      </c>
      <c r="V167" t="s">
        <v>631</v>
      </c>
      <c r="X167" s="15"/>
      <c r="AB167" s="141"/>
      <c r="AC167" s="141"/>
      <c r="AD167" s="141"/>
      <c r="AE167" s="141"/>
      <c r="AF167" s="141"/>
      <c r="AG167" s="141"/>
      <c r="AH167" s="141"/>
      <c r="AI167" s="141"/>
      <c r="AJ167" s="141"/>
      <c r="AK167" s="141"/>
      <c r="AL167" s="141"/>
    </row>
    <row r="168" spans="1:38" ht="14.25" customHeight="1" x14ac:dyDescent="0.3">
      <c r="A168" s="196"/>
      <c r="B168" s="133"/>
      <c r="C168" t="s">
        <v>606</v>
      </c>
      <c r="G168" t="s">
        <v>623</v>
      </c>
      <c r="H168" s="152">
        <f>H142*$U142/100*H61</f>
        <v>0</v>
      </c>
      <c r="I168" s="152">
        <f t="shared" si="16"/>
        <v>0</v>
      </c>
      <c r="J168" s="152">
        <f t="shared" si="16"/>
        <v>0</v>
      </c>
      <c r="K168" s="152">
        <f t="shared" si="16"/>
        <v>0</v>
      </c>
      <c r="L168" s="152">
        <f t="shared" si="16"/>
        <v>0</v>
      </c>
      <c r="M168" s="152">
        <f t="shared" si="16"/>
        <v>0</v>
      </c>
      <c r="N168" s="152">
        <f t="shared" si="16"/>
        <v>0</v>
      </c>
      <c r="O168" s="152">
        <f t="shared" si="16"/>
        <v>0</v>
      </c>
      <c r="P168" s="152">
        <f t="shared" si="16"/>
        <v>0</v>
      </c>
      <c r="Q168" s="152">
        <f t="shared" si="16"/>
        <v>0</v>
      </c>
      <c r="R168" s="152">
        <f>R142*$U142/100*R61</f>
        <v>0</v>
      </c>
      <c r="T168" t="s">
        <v>629</v>
      </c>
      <c r="U168">
        <v>1</v>
      </c>
      <c r="V168" t="s">
        <v>632</v>
      </c>
      <c r="X168" s="15"/>
      <c r="AB168" s="141"/>
      <c r="AC168" s="141"/>
      <c r="AD168" s="141"/>
      <c r="AE168" s="141"/>
      <c r="AF168" s="141"/>
      <c r="AG168" s="141"/>
      <c r="AH168" s="141"/>
      <c r="AI168" s="141"/>
      <c r="AJ168" s="141"/>
      <c r="AK168" s="141"/>
      <c r="AL168" s="141"/>
    </row>
    <row r="169" spans="1:38" ht="14.25" customHeight="1" x14ac:dyDescent="0.3">
      <c r="A169" s="196"/>
      <c r="B169" s="133"/>
      <c r="C169" t="s">
        <v>607</v>
      </c>
      <c r="G169" t="s">
        <v>623</v>
      </c>
      <c r="H169" s="152">
        <f>H143*$U143/100*H62</f>
        <v>0</v>
      </c>
      <c r="I169" s="152">
        <f t="shared" si="16"/>
        <v>0</v>
      </c>
      <c r="J169" s="152">
        <f t="shared" si="16"/>
        <v>0</v>
      </c>
      <c r="K169" s="152">
        <f t="shared" si="16"/>
        <v>0</v>
      </c>
      <c r="L169" s="152">
        <f t="shared" si="16"/>
        <v>0</v>
      </c>
      <c r="M169" s="152">
        <f t="shared" si="16"/>
        <v>0</v>
      </c>
      <c r="N169" s="152">
        <f t="shared" si="16"/>
        <v>0</v>
      </c>
      <c r="O169" s="152">
        <f t="shared" si="16"/>
        <v>0</v>
      </c>
      <c r="P169" s="152">
        <f t="shared" si="16"/>
        <v>0</v>
      </c>
      <c r="Q169" s="152">
        <f t="shared" si="16"/>
        <v>0</v>
      </c>
      <c r="R169" s="152">
        <f>R143*$U143/100*R62</f>
        <v>0</v>
      </c>
      <c r="X169" s="15"/>
      <c r="AB169" s="141"/>
      <c r="AC169" s="141"/>
      <c r="AD169" s="141"/>
      <c r="AE169" s="141"/>
      <c r="AF169" s="141"/>
      <c r="AG169" s="141"/>
      <c r="AH169" s="141"/>
      <c r="AI169" s="141"/>
      <c r="AJ169" s="141"/>
      <c r="AK169" s="141"/>
      <c r="AL169" s="141"/>
    </row>
    <row r="170" spans="1:38" ht="14.25" customHeight="1" x14ac:dyDescent="0.3">
      <c r="A170" s="196"/>
      <c r="B170" s="133"/>
      <c r="C170" s="144" t="s">
        <v>620</v>
      </c>
      <c r="D170" s="144"/>
      <c r="G170" t="s">
        <v>623</v>
      </c>
      <c r="H170" s="152">
        <f>SUM(H166:H169)</f>
        <v>19525.277734094783</v>
      </c>
      <c r="I170" s="152">
        <f t="shared" ref="I170:R170" si="17">SUM(I166:I169)</f>
        <v>19722.502761711905</v>
      </c>
      <c r="J170" s="152">
        <f t="shared" si="17"/>
        <v>19921.719961325158</v>
      </c>
      <c r="K170" s="152">
        <f t="shared" si="17"/>
        <v>20122.949455883998</v>
      </c>
      <c r="L170" s="152">
        <f t="shared" si="17"/>
        <v>20326.211571599997</v>
      </c>
      <c r="M170" s="152">
        <f t="shared" si="17"/>
        <v>20531.526839999995</v>
      </c>
      <c r="N170" s="152">
        <f t="shared" si="17"/>
        <v>20738.915999999997</v>
      </c>
      <c r="O170" s="152">
        <f t="shared" si="17"/>
        <v>20948.399999999998</v>
      </c>
      <c r="P170" s="152">
        <f t="shared" si="17"/>
        <v>21160</v>
      </c>
      <c r="Q170" s="152">
        <f t="shared" si="17"/>
        <v>21160</v>
      </c>
      <c r="R170" s="152">
        <f t="shared" si="17"/>
        <v>21160</v>
      </c>
      <c r="X170" s="154"/>
      <c r="Y170" s="154" t="s">
        <v>637</v>
      </c>
      <c r="Z170" s="154" t="s">
        <v>638</v>
      </c>
      <c r="AB170" s="141"/>
      <c r="AC170" s="141"/>
      <c r="AD170" s="141"/>
      <c r="AE170" s="141"/>
      <c r="AF170" s="141"/>
      <c r="AG170" s="141"/>
      <c r="AH170" s="141"/>
      <c r="AI170" s="141"/>
      <c r="AJ170" s="141"/>
      <c r="AK170" s="141"/>
      <c r="AL170" s="141"/>
    </row>
    <row r="171" spans="1:38" ht="14.25" customHeight="1" x14ac:dyDescent="0.3">
      <c r="A171" s="196"/>
      <c r="B171" s="133"/>
      <c r="C171" s="185" t="s">
        <v>621</v>
      </c>
      <c r="D171" s="185"/>
      <c r="E171" s="154"/>
      <c r="F171" s="154"/>
      <c r="G171" s="154" t="s">
        <v>643</v>
      </c>
      <c r="H171" s="157">
        <f>H170/SUM(H6)</f>
        <v>19525.277734094783</v>
      </c>
      <c r="I171" s="157">
        <f t="shared" ref="I171:R171" si="18">I170/SUM(I6)</f>
        <v>19722.502761711905</v>
      </c>
      <c r="J171" s="157">
        <f t="shared" si="18"/>
        <v>19921.719961325158</v>
      </c>
      <c r="K171" s="157">
        <f t="shared" si="18"/>
        <v>20122.949455883998</v>
      </c>
      <c r="L171" s="157">
        <f t="shared" si="18"/>
        <v>20326.211571599997</v>
      </c>
      <c r="M171" s="157">
        <f t="shared" si="18"/>
        <v>20531.526839999995</v>
      </c>
      <c r="N171" s="157">
        <f t="shared" si="18"/>
        <v>20738.915999999997</v>
      </c>
      <c r="O171" s="157">
        <f t="shared" si="18"/>
        <v>20948.399999999998</v>
      </c>
      <c r="P171" s="157">
        <f t="shared" si="18"/>
        <v>21160</v>
      </c>
      <c r="Q171" s="157">
        <f t="shared" si="18"/>
        <v>21160</v>
      </c>
      <c r="R171" s="157">
        <f t="shared" si="18"/>
        <v>21160</v>
      </c>
      <c r="X171" s="187" t="s">
        <v>639</v>
      </c>
      <c r="Y171" s="157">
        <f>0.6*42.66*1000</f>
        <v>25595.999999999996</v>
      </c>
      <c r="Z171" s="157">
        <f>0.8*42.66*1000</f>
        <v>34128</v>
      </c>
      <c r="AB171" s="141"/>
      <c r="AC171" s="141"/>
      <c r="AD171" s="141"/>
      <c r="AE171" s="141"/>
      <c r="AF171" s="141"/>
      <c r="AG171" s="141"/>
      <c r="AH171" s="141"/>
      <c r="AI171" s="141"/>
      <c r="AJ171" s="141"/>
      <c r="AK171" s="141"/>
      <c r="AL171" s="141"/>
    </row>
    <row r="172" spans="1:38" ht="14.25" hidden="1" customHeight="1" outlineLevel="1" x14ac:dyDescent="0.3">
      <c r="A172" s="196"/>
      <c r="B172" s="143" t="s">
        <v>411</v>
      </c>
      <c r="D172" s="144"/>
      <c r="H172" s="151"/>
      <c r="I172" s="151"/>
      <c r="J172" s="151"/>
      <c r="K172" s="151"/>
      <c r="L172" s="151"/>
      <c r="M172" s="151"/>
      <c r="N172" s="151"/>
      <c r="O172" s="151"/>
      <c r="P172" s="151"/>
      <c r="Q172" s="151"/>
      <c r="R172" s="151"/>
      <c r="X172" s="15"/>
      <c r="AB172" s="141"/>
      <c r="AC172" s="141"/>
      <c r="AD172" s="141"/>
      <c r="AE172" s="141"/>
      <c r="AF172" s="141"/>
      <c r="AG172" s="141"/>
      <c r="AH172" s="141"/>
      <c r="AI172" s="141"/>
      <c r="AJ172" s="141"/>
      <c r="AK172" s="141"/>
      <c r="AL172" s="141"/>
    </row>
    <row r="173" spans="1:38" ht="14.25" hidden="1" customHeight="1" outlineLevel="1" x14ac:dyDescent="0.3">
      <c r="A173" s="196"/>
      <c r="B173" s="133"/>
      <c r="C173" s="144" t="s">
        <v>407</v>
      </c>
      <c r="D173" s="144"/>
      <c r="H173" s="151"/>
      <c r="I173" s="151"/>
      <c r="J173" s="151"/>
      <c r="K173" s="151"/>
      <c r="L173" s="151"/>
      <c r="M173" s="151"/>
      <c r="N173" s="151"/>
      <c r="O173" s="151"/>
      <c r="P173" s="151"/>
      <c r="Q173" s="151"/>
      <c r="R173" s="151"/>
      <c r="X173" s="15"/>
      <c r="AB173" s="141"/>
      <c r="AC173" s="141"/>
      <c r="AD173" s="141"/>
      <c r="AE173" s="141"/>
      <c r="AF173" s="141"/>
      <c r="AG173" s="141"/>
      <c r="AH173" s="141"/>
      <c r="AI173" s="141"/>
      <c r="AJ173" s="141"/>
      <c r="AK173" s="141"/>
      <c r="AL173" s="141"/>
    </row>
    <row r="174" spans="1:38" ht="14.25" hidden="1" customHeight="1" outlineLevel="1" x14ac:dyDescent="0.3">
      <c r="A174" s="196"/>
      <c r="B174" s="133"/>
      <c r="C174" s="144" t="s">
        <v>408</v>
      </c>
      <c r="D174" s="144"/>
      <c r="H174" s="151"/>
      <c r="I174" s="151"/>
      <c r="J174" s="151"/>
      <c r="K174" s="151"/>
      <c r="L174" s="151"/>
      <c r="M174" s="151"/>
      <c r="N174" s="151"/>
      <c r="O174" s="151"/>
      <c r="P174" s="151"/>
      <c r="Q174" s="151"/>
      <c r="R174" s="151"/>
      <c r="X174" s="15"/>
      <c r="AB174" s="141"/>
      <c r="AC174" s="141"/>
      <c r="AD174" s="141"/>
      <c r="AE174" s="141"/>
      <c r="AF174" s="141"/>
      <c r="AG174" s="141"/>
      <c r="AH174" s="141"/>
      <c r="AI174" s="141"/>
      <c r="AJ174" s="141"/>
      <c r="AK174" s="141"/>
      <c r="AL174" s="141"/>
    </row>
    <row r="175" spans="1:38" ht="14.25" hidden="1" customHeight="1" outlineLevel="1" x14ac:dyDescent="0.3">
      <c r="A175" s="196"/>
      <c r="B175" s="135"/>
      <c r="C175" s="144" t="s">
        <v>409</v>
      </c>
      <c r="D175" s="144"/>
      <c r="H175" s="151"/>
      <c r="I175" s="151"/>
      <c r="J175" s="151"/>
      <c r="K175" s="151"/>
      <c r="L175" s="151"/>
      <c r="M175" s="151"/>
      <c r="N175" s="151"/>
      <c r="O175" s="151"/>
      <c r="P175" s="151"/>
      <c r="Q175" s="151"/>
      <c r="R175" s="151"/>
      <c r="X175" s="15"/>
      <c r="AB175" s="141"/>
      <c r="AC175" s="141"/>
      <c r="AD175" s="141"/>
      <c r="AE175" s="141"/>
      <c r="AF175" s="141"/>
      <c r="AG175" s="141"/>
      <c r="AH175" s="141"/>
      <c r="AI175" s="141"/>
      <c r="AJ175" s="141"/>
      <c r="AK175" s="141"/>
      <c r="AL175" s="141"/>
    </row>
    <row r="176" spans="1:38" ht="14.25" hidden="1" customHeight="1" outlineLevel="1" x14ac:dyDescent="0.3">
      <c r="A176" s="196"/>
      <c r="B176" s="135"/>
      <c r="C176" s="144" t="s">
        <v>410</v>
      </c>
      <c r="D176" s="144"/>
      <c r="H176" s="151"/>
      <c r="I176" s="151"/>
      <c r="J176" s="151"/>
      <c r="K176" s="151"/>
      <c r="L176" s="151"/>
      <c r="M176" s="151"/>
      <c r="N176" s="151"/>
      <c r="O176" s="151"/>
      <c r="P176" s="151"/>
      <c r="Q176" s="151"/>
      <c r="R176" s="151"/>
      <c r="X176" s="15"/>
      <c r="AB176" s="141"/>
      <c r="AC176" s="141"/>
      <c r="AD176" s="141"/>
      <c r="AE176" s="141"/>
      <c r="AF176" s="141"/>
      <c r="AG176" s="141"/>
      <c r="AH176" s="141"/>
      <c r="AI176" s="141"/>
      <c r="AJ176" s="141"/>
      <c r="AK176" s="141"/>
      <c r="AL176" s="141"/>
    </row>
    <row r="177" spans="1:38" ht="14.25" hidden="1" customHeight="1" outlineLevel="1" x14ac:dyDescent="0.3">
      <c r="A177" s="196"/>
      <c r="B177" s="143" t="s">
        <v>411</v>
      </c>
      <c r="D177" s="144"/>
      <c r="H177" s="151"/>
      <c r="I177" s="151"/>
      <c r="J177" s="151"/>
      <c r="K177" s="151"/>
      <c r="L177" s="151"/>
      <c r="M177" s="151"/>
      <c r="N177" s="151"/>
      <c r="O177" s="151"/>
      <c r="P177" s="151"/>
      <c r="Q177" s="151"/>
      <c r="R177" s="151"/>
      <c r="X177" s="15"/>
      <c r="AB177" s="141"/>
      <c r="AC177" s="141"/>
      <c r="AD177" s="141"/>
      <c r="AE177" s="141"/>
      <c r="AF177" s="141"/>
      <c r="AG177" s="141"/>
      <c r="AH177" s="141"/>
      <c r="AI177" s="141"/>
      <c r="AJ177" s="141"/>
      <c r="AK177" s="141"/>
      <c r="AL177" s="141"/>
    </row>
    <row r="178" spans="1:38" ht="14.25" hidden="1" customHeight="1" outlineLevel="1" x14ac:dyDescent="0.3">
      <c r="A178" s="196"/>
      <c r="B178" s="133"/>
      <c r="C178" s="144" t="s">
        <v>407</v>
      </c>
      <c r="D178" s="144"/>
      <c r="H178" s="151"/>
      <c r="I178" s="151"/>
      <c r="J178" s="151"/>
      <c r="K178" s="151"/>
      <c r="L178" s="151"/>
      <c r="M178" s="151"/>
      <c r="N178" s="151"/>
      <c r="O178" s="151"/>
      <c r="P178" s="151"/>
      <c r="Q178" s="151"/>
      <c r="R178" s="151"/>
      <c r="X178" s="15"/>
      <c r="AB178" s="141"/>
      <c r="AC178" s="141"/>
      <c r="AD178" s="141"/>
      <c r="AE178" s="141"/>
      <c r="AF178" s="141"/>
      <c r="AG178" s="141"/>
      <c r="AH178" s="141"/>
      <c r="AI178" s="141"/>
      <c r="AJ178" s="141"/>
      <c r="AK178" s="141"/>
      <c r="AL178" s="141"/>
    </row>
    <row r="179" spans="1:38" ht="14.25" hidden="1" customHeight="1" outlineLevel="1" x14ac:dyDescent="0.3">
      <c r="B179" s="133"/>
      <c r="C179" s="144" t="s">
        <v>408</v>
      </c>
      <c r="D179" s="144"/>
      <c r="H179" s="151"/>
      <c r="I179" s="151"/>
      <c r="J179" s="151"/>
      <c r="K179" s="151"/>
      <c r="L179" s="151"/>
      <c r="M179" s="151"/>
      <c r="N179" s="151"/>
      <c r="O179" s="151"/>
      <c r="P179" s="151"/>
      <c r="Q179" s="151"/>
      <c r="R179" s="151"/>
      <c r="X179" s="15"/>
      <c r="AB179" s="141"/>
      <c r="AC179" s="141"/>
      <c r="AD179" s="141"/>
      <c r="AE179" s="141"/>
      <c r="AF179" s="141"/>
      <c r="AG179" s="141"/>
      <c r="AH179" s="141"/>
      <c r="AI179" s="141"/>
      <c r="AJ179" s="141"/>
      <c r="AK179" s="141"/>
      <c r="AL179" s="141"/>
    </row>
    <row r="180" spans="1:38" ht="14.25" hidden="1" customHeight="1" outlineLevel="1" x14ac:dyDescent="0.3">
      <c r="A180" s="196"/>
      <c r="B180" s="133"/>
      <c r="C180" s="144" t="s">
        <v>409</v>
      </c>
      <c r="D180" s="144"/>
      <c r="H180" s="151"/>
      <c r="I180" s="151"/>
      <c r="J180" s="151"/>
      <c r="K180" s="151"/>
      <c r="L180" s="151"/>
      <c r="M180" s="151"/>
      <c r="N180" s="151"/>
      <c r="O180" s="151"/>
      <c r="P180" s="151"/>
      <c r="Q180" s="151"/>
      <c r="R180" s="151"/>
      <c r="X180" s="15"/>
      <c r="AB180" s="141"/>
      <c r="AC180" s="141"/>
      <c r="AD180" s="141"/>
      <c r="AE180" s="141"/>
      <c r="AF180" s="141"/>
      <c r="AG180" s="141"/>
      <c r="AH180" s="141"/>
      <c r="AI180" s="141"/>
      <c r="AJ180" s="141"/>
      <c r="AK180" s="141"/>
      <c r="AL180" s="141"/>
    </row>
    <row r="181" spans="1:38" ht="14.25" hidden="1" customHeight="1" outlineLevel="1" x14ac:dyDescent="0.3">
      <c r="A181" s="196"/>
      <c r="B181" s="133"/>
      <c r="C181" s="144" t="s">
        <v>410</v>
      </c>
      <c r="D181" s="144"/>
      <c r="H181" s="151"/>
      <c r="I181" s="151"/>
      <c r="J181" s="151"/>
      <c r="K181" s="151"/>
      <c r="L181" s="151"/>
      <c r="M181" s="151"/>
      <c r="N181" s="151"/>
      <c r="O181" s="151"/>
      <c r="P181" s="151"/>
      <c r="Q181" s="151"/>
      <c r="R181" s="151"/>
      <c r="X181" s="15"/>
      <c r="AB181" s="141"/>
      <c r="AC181" s="141"/>
      <c r="AD181" s="141"/>
      <c r="AE181" s="141"/>
      <c r="AF181" s="141"/>
      <c r="AG181" s="141"/>
      <c r="AH181" s="141"/>
      <c r="AI181" s="141"/>
      <c r="AJ181" s="141"/>
      <c r="AK181" s="141"/>
      <c r="AL181" s="141"/>
    </row>
    <row r="182" spans="1:38" ht="14.25" customHeight="1" collapsed="1" x14ac:dyDescent="0.3">
      <c r="A182" s="196"/>
      <c r="B182" s="138" t="s">
        <v>608</v>
      </c>
      <c r="D182" s="144"/>
      <c r="H182" s="151"/>
      <c r="I182" s="151"/>
      <c r="J182" s="151"/>
      <c r="K182" s="151"/>
      <c r="L182" s="151"/>
      <c r="M182" s="151"/>
      <c r="N182" s="151"/>
      <c r="O182" s="151"/>
      <c r="P182" s="151"/>
      <c r="Q182" s="151"/>
      <c r="R182" s="151"/>
      <c r="X182" s="15"/>
      <c r="AB182" s="141"/>
      <c r="AC182" s="141"/>
      <c r="AD182" s="141"/>
      <c r="AE182" s="141"/>
      <c r="AF182" s="141"/>
      <c r="AG182" s="141"/>
      <c r="AH182" s="141"/>
      <c r="AI182" s="141"/>
      <c r="AJ182" s="141"/>
      <c r="AK182" s="141"/>
      <c r="AL182" s="141"/>
    </row>
    <row r="183" spans="1:38" ht="14.25" customHeight="1" x14ac:dyDescent="0.3">
      <c r="B183" s="138"/>
      <c r="C183" t="s">
        <v>604</v>
      </c>
      <c r="G183" t="s">
        <v>623</v>
      </c>
      <c r="H183" s="152">
        <f t="shared" ref="H183:R184" si="19">H155*$U155/100*H74</f>
        <v>0</v>
      </c>
      <c r="I183" s="152">
        <f t="shared" si="19"/>
        <v>0</v>
      </c>
      <c r="J183" s="152">
        <f t="shared" si="19"/>
        <v>0</v>
      </c>
      <c r="K183" s="152">
        <f t="shared" si="19"/>
        <v>0</v>
      </c>
      <c r="L183" s="152">
        <f>L155*$U155/100*L74</f>
        <v>2113.6834255048439</v>
      </c>
      <c r="M183" s="152">
        <f t="shared" si="19"/>
        <v>2135.0337631362058</v>
      </c>
      <c r="N183" s="152">
        <f t="shared" si="19"/>
        <v>2135.0337631362058</v>
      </c>
      <c r="O183" s="152">
        <f t="shared" si="19"/>
        <v>2135.0337631362058</v>
      </c>
      <c r="P183" s="152">
        <f t="shared" si="19"/>
        <v>2135.0337631362058</v>
      </c>
      <c r="Q183" s="152">
        <f t="shared" si="19"/>
        <v>2135.0337631362058</v>
      </c>
      <c r="R183" s="152">
        <f t="shared" si="19"/>
        <v>2135.0337631362058</v>
      </c>
      <c r="T183" t="s">
        <v>628</v>
      </c>
      <c r="U183" s="213">
        <f>43.25/3.6</f>
        <v>12.013888888888889</v>
      </c>
      <c r="V183" t="s">
        <v>631</v>
      </c>
      <c r="AB183" s="141"/>
      <c r="AC183" s="141"/>
      <c r="AD183" s="141"/>
      <c r="AE183" s="141"/>
      <c r="AF183" s="141"/>
      <c r="AG183" s="141"/>
      <c r="AH183" s="141"/>
      <c r="AI183" s="141"/>
      <c r="AJ183" s="141"/>
      <c r="AK183" s="141"/>
      <c r="AL183" s="141"/>
    </row>
    <row r="184" spans="1:38" ht="14.25" customHeight="1" x14ac:dyDescent="0.3">
      <c r="A184" s="196"/>
      <c r="B184" s="138"/>
      <c r="C184" t="s">
        <v>607</v>
      </c>
      <c r="G184" t="s">
        <v>623</v>
      </c>
      <c r="H184" s="152">
        <f t="shared" si="19"/>
        <v>0</v>
      </c>
      <c r="I184" s="152">
        <f t="shared" si="19"/>
        <v>0</v>
      </c>
      <c r="J184" s="152">
        <f t="shared" si="19"/>
        <v>0</v>
      </c>
      <c r="K184" s="152">
        <f t="shared" si="19"/>
        <v>0</v>
      </c>
      <c r="L184" s="152">
        <f t="shared" si="19"/>
        <v>0</v>
      </c>
      <c r="M184" s="152">
        <f t="shared" si="19"/>
        <v>0</v>
      </c>
      <c r="N184" s="152">
        <f t="shared" si="19"/>
        <v>0</v>
      </c>
      <c r="O184" s="152">
        <f t="shared" si="19"/>
        <v>0</v>
      </c>
      <c r="P184" s="152">
        <f t="shared" si="19"/>
        <v>0</v>
      </c>
      <c r="Q184" s="152">
        <f t="shared" si="19"/>
        <v>0</v>
      </c>
      <c r="R184" s="152">
        <f t="shared" si="19"/>
        <v>0</v>
      </c>
      <c r="T184" s="154" t="s">
        <v>630</v>
      </c>
      <c r="U184" s="214" t="s">
        <v>443</v>
      </c>
      <c r="V184" s="154" t="s">
        <v>623</v>
      </c>
      <c r="X184" s="15"/>
      <c r="AB184" s="141"/>
      <c r="AC184" s="141"/>
      <c r="AD184" s="141"/>
      <c r="AE184" s="141"/>
      <c r="AF184" s="141"/>
      <c r="AG184" s="141"/>
      <c r="AH184" s="141"/>
      <c r="AI184" s="141"/>
      <c r="AJ184" s="141"/>
      <c r="AK184" s="141"/>
      <c r="AL184" s="141"/>
    </row>
    <row r="185" spans="1:38" ht="14.25" customHeight="1" x14ac:dyDescent="0.3">
      <c r="A185" s="196"/>
      <c r="B185" s="138"/>
      <c r="C185" s="144" t="s">
        <v>620</v>
      </c>
      <c r="D185" s="144"/>
      <c r="G185" t="s">
        <v>623</v>
      </c>
      <c r="H185" s="152">
        <f>SUM(H183:H184)</f>
        <v>0</v>
      </c>
      <c r="I185" s="152">
        <f t="shared" ref="I185:R185" si="20">SUM(I183:I184)</f>
        <v>0</v>
      </c>
      <c r="J185" s="152">
        <f t="shared" si="20"/>
        <v>0</v>
      </c>
      <c r="K185" s="152">
        <f t="shared" si="20"/>
        <v>0</v>
      </c>
      <c r="L185" s="152">
        <f t="shared" si="20"/>
        <v>2113.6834255048439</v>
      </c>
      <c r="M185" s="152">
        <f t="shared" si="20"/>
        <v>2135.0337631362058</v>
      </c>
      <c r="N185" s="152">
        <f t="shared" si="20"/>
        <v>2135.0337631362058</v>
      </c>
      <c r="O185" s="152">
        <f t="shared" si="20"/>
        <v>2135.0337631362058</v>
      </c>
      <c r="P185" s="152">
        <f t="shared" si="20"/>
        <v>2135.0337631362058</v>
      </c>
      <c r="Q185" s="152">
        <f t="shared" si="20"/>
        <v>2135.0337631362058</v>
      </c>
      <c r="R185" s="152">
        <f t="shared" si="20"/>
        <v>2135.0337631362058</v>
      </c>
      <c r="T185" s="154"/>
      <c r="U185" s="186"/>
      <c r="V185" s="154"/>
      <c r="X185" s="154"/>
      <c r="Y185" s="154" t="s">
        <v>637</v>
      </c>
      <c r="Z185" s="154" t="s">
        <v>638</v>
      </c>
      <c r="AB185" s="141"/>
      <c r="AC185" s="141"/>
      <c r="AD185" s="141"/>
      <c r="AE185" s="141"/>
      <c r="AF185" s="141"/>
      <c r="AG185" s="141"/>
      <c r="AH185" s="141"/>
      <c r="AI185" s="141"/>
      <c r="AJ185" s="141"/>
      <c r="AK185" s="141"/>
      <c r="AL185" s="141"/>
    </row>
    <row r="186" spans="1:38" ht="14.25" customHeight="1" x14ac:dyDescent="0.3">
      <c r="A186" s="196"/>
      <c r="B186" s="138"/>
      <c r="C186" s="185" t="s">
        <v>621</v>
      </c>
      <c r="D186" s="185"/>
      <c r="E186" s="154"/>
      <c r="F186" s="154"/>
      <c r="G186" s="154" t="s">
        <v>643</v>
      </c>
      <c r="H186" s="157" t="e">
        <f>H185/SUM(H21:H22)</f>
        <v>#DIV/0!</v>
      </c>
      <c r="I186" s="157" t="e">
        <f t="shared" ref="I186:R186" si="21">I185/SUM(I21:I22)</f>
        <v>#DIV/0!</v>
      </c>
      <c r="J186" s="157" t="e">
        <f t="shared" si="21"/>
        <v>#DIV/0!</v>
      </c>
      <c r="K186" s="157" t="e">
        <f t="shared" si="21"/>
        <v>#DIV/0!</v>
      </c>
      <c r="L186" s="157">
        <f t="shared" si="21"/>
        <v>2113.6834255048439</v>
      </c>
      <c r="M186" s="157">
        <f t="shared" si="21"/>
        <v>2135.0337631362058</v>
      </c>
      <c r="N186" s="157">
        <f t="shared" si="21"/>
        <v>2135.0337631362058</v>
      </c>
      <c r="O186" s="157">
        <f t="shared" si="21"/>
        <v>2135.0337631362058</v>
      </c>
      <c r="P186" s="157">
        <f t="shared" si="21"/>
        <v>2135.0337631362058</v>
      </c>
      <c r="Q186" s="157">
        <f t="shared" si="21"/>
        <v>2135.0337631362058</v>
      </c>
      <c r="R186" s="157">
        <f t="shared" si="21"/>
        <v>2135.0337631362058</v>
      </c>
      <c r="T186" s="154"/>
      <c r="U186" s="186"/>
      <c r="V186" s="154"/>
      <c r="X186" s="187" t="s">
        <v>639</v>
      </c>
      <c r="Y186" s="157">
        <f>0.05*42.66*1000</f>
        <v>2133</v>
      </c>
      <c r="Z186" s="157">
        <f>0.1*42.66*1000</f>
        <v>4266</v>
      </c>
      <c r="AB186" s="141"/>
      <c r="AC186" s="141"/>
      <c r="AD186" s="141"/>
      <c r="AE186" s="141"/>
      <c r="AF186" s="141"/>
      <c r="AG186" s="141"/>
      <c r="AH186" s="141"/>
      <c r="AI186" s="141"/>
      <c r="AJ186" s="141"/>
      <c r="AK186" s="141"/>
      <c r="AL186" s="141"/>
    </row>
    <row r="187" spans="1:38" ht="14.25" customHeight="1" x14ac:dyDescent="0.3">
      <c r="A187" s="196"/>
      <c r="B187" s="138" t="s">
        <v>609</v>
      </c>
      <c r="H187" s="151"/>
      <c r="I187" s="151"/>
      <c r="J187" s="151"/>
      <c r="K187" s="151"/>
      <c r="L187" s="151"/>
      <c r="M187" s="151"/>
      <c r="N187" s="151"/>
      <c r="O187" s="151"/>
      <c r="P187" s="151"/>
      <c r="Q187" s="151"/>
      <c r="R187" s="151"/>
      <c r="X187" s="15"/>
      <c r="AB187" s="141"/>
      <c r="AC187" s="141"/>
      <c r="AD187" s="141"/>
      <c r="AE187" s="141"/>
      <c r="AF187" s="141"/>
      <c r="AG187" s="141"/>
      <c r="AH187" s="141"/>
      <c r="AI187" s="141"/>
      <c r="AJ187" s="141"/>
      <c r="AK187" s="141"/>
      <c r="AL187" s="141"/>
    </row>
    <row r="188" spans="1:38" ht="14.25" customHeight="1" x14ac:dyDescent="0.3">
      <c r="A188" s="196"/>
      <c r="B188" s="138"/>
      <c r="C188" t="s">
        <v>604</v>
      </c>
      <c r="G188" t="s">
        <v>623</v>
      </c>
      <c r="H188" s="152">
        <f t="shared" ref="H188:R192" si="22">H158*$U158/100*H77</f>
        <v>0</v>
      </c>
      <c r="I188" s="152">
        <f t="shared" si="22"/>
        <v>0</v>
      </c>
      <c r="J188" s="152">
        <f t="shared" si="22"/>
        <v>0</v>
      </c>
      <c r="K188" s="152">
        <f t="shared" si="22"/>
        <v>0</v>
      </c>
      <c r="L188" s="152">
        <f t="shared" si="22"/>
        <v>0</v>
      </c>
      <c r="M188" s="152">
        <f t="shared" si="22"/>
        <v>0</v>
      </c>
      <c r="N188" s="152">
        <f t="shared" si="22"/>
        <v>0</v>
      </c>
      <c r="O188" s="152">
        <f t="shared" si="22"/>
        <v>0</v>
      </c>
      <c r="P188" s="152">
        <f t="shared" si="22"/>
        <v>0</v>
      </c>
      <c r="Q188" s="152">
        <f t="shared" si="22"/>
        <v>0</v>
      </c>
      <c r="R188" s="152">
        <f t="shared" si="22"/>
        <v>0</v>
      </c>
      <c r="T188" t="s">
        <v>628</v>
      </c>
      <c r="U188">
        <f>46/3.6</f>
        <v>12.777777777777777</v>
      </c>
      <c r="V188" t="s">
        <v>631</v>
      </c>
      <c r="X188" s="15"/>
      <c r="AB188" s="141"/>
      <c r="AC188" s="141"/>
      <c r="AD188" s="141"/>
      <c r="AE188" s="141"/>
      <c r="AF188" s="141"/>
      <c r="AG188" s="141"/>
      <c r="AH188" s="141"/>
      <c r="AI188" s="141"/>
      <c r="AJ188" s="141"/>
      <c r="AK188" s="141"/>
      <c r="AL188" s="141"/>
    </row>
    <row r="189" spans="1:38" ht="14.25" customHeight="1" x14ac:dyDescent="0.3">
      <c r="A189" s="196"/>
      <c r="B189" s="138"/>
      <c r="C189" t="s">
        <v>605</v>
      </c>
      <c r="G189" t="s">
        <v>623</v>
      </c>
      <c r="H189" s="152">
        <f t="shared" si="22"/>
        <v>0</v>
      </c>
      <c r="I189" s="152">
        <f t="shared" si="22"/>
        <v>0</v>
      </c>
      <c r="J189" s="152">
        <f t="shared" si="22"/>
        <v>0</v>
      </c>
      <c r="K189" s="152">
        <f t="shared" si="22"/>
        <v>0</v>
      </c>
      <c r="L189" s="152">
        <f t="shared" si="22"/>
        <v>0</v>
      </c>
      <c r="M189" s="152">
        <f t="shared" si="22"/>
        <v>0</v>
      </c>
      <c r="N189" s="152">
        <f t="shared" si="22"/>
        <v>0</v>
      </c>
      <c r="O189" s="152">
        <f t="shared" si="22"/>
        <v>0</v>
      </c>
      <c r="P189" s="152">
        <f t="shared" si="22"/>
        <v>0</v>
      </c>
      <c r="Q189" s="152">
        <f t="shared" si="22"/>
        <v>0</v>
      </c>
      <c r="R189" s="152">
        <f t="shared" si="22"/>
        <v>0</v>
      </c>
      <c r="T189" t="s">
        <v>628</v>
      </c>
      <c r="U189">
        <f>45.25/3.6</f>
        <v>12.569444444444445</v>
      </c>
      <c r="V189" t="s">
        <v>631</v>
      </c>
      <c r="X189" s="15"/>
      <c r="AB189" s="141"/>
      <c r="AC189" s="141"/>
      <c r="AD189" s="141"/>
      <c r="AE189" s="141"/>
      <c r="AF189" s="141"/>
      <c r="AG189" s="141"/>
      <c r="AH189" s="141"/>
      <c r="AI189" s="141"/>
      <c r="AJ189" s="141"/>
      <c r="AK189" s="141"/>
      <c r="AL189" s="141"/>
    </row>
    <row r="190" spans="1:38" ht="14.25" customHeight="1" x14ac:dyDescent="0.3">
      <c r="A190" s="196"/>
      <c r="B190" s="138"/>
      <c r="C190" t="s">
        <v>606</v>
      </c>
      <c r="G190" t="s">
        <v>623</v>
      </c>
      <c r="H190" s="152">
        <f t="shared" si="22"/>
        <v>0</v>
      </c>
      <c r="I190" s="152">
        <f t="shared" si="22"/>
        <v>0</v>
      </c>
      <c r="J190" s="152">
        <f t="shared" si="22"/>
        <v>0</v>
      </c>
      <c r="K190" s="152">
        <f t="shared" si="22"/>
        <v>0</v>
      </c>
      <c r="L190" s="152">
        <f t="shared" si="22"/>
        <v>0</v>
      </c>
      <c r="M190" s="152">
        <f t="shared" si="22"/>
        <v>0</v>
      </c>
      <c r="N190" s="152">
        <f t="shared" si="22"/>
        <v>0</v>
      </c>
      <c r="O190" s="152">
        <f t="shared" si="22"/>
        <v>0</v>
      </c>
      <c r="P190" s="152">
        <f t="shared" si="22"/>
        <v>0</v>
      </c>
      <c r="Q190" s="152">
        <f t="shared" si="22"/>
        <v>0</v>
      </c>
      <c r="R190" s="152">
        <f t="shared" si="22"/>
        <v>0</v>
      </c>
      <c r="T190" t="s">
        <v>629</v>
      </c>
      <c r="U190">
        <v>1</v>
      </c>
      <c r="V190" t="s">
        <v>632</v>
      </c>
      <c r="X190" s="15"/>
      <c r="AB190" s="141"/>
      <c r="AC190" s="141"/>
      <c r="AD190" s="141"/>
      <c r="AE190" s="141"/>
      <c r="AF190" s="141"/>
      <c r="AG190" s="141"/>
      <c r="AH190" s="141"/>
      <c r="AI190" s="141"/>
      <c r="AJ190" s="141"/>
      <c r="AK190" s="141"/>
      <c r="AL190" s="141"/>
    </row>
    <row r="191" spans="1:38" ht="14.25" customHeight="1" x14ac:dyDescent="0.3">
      <c r="A191" s="196"/>
      <c r="B191" s="138"/>
      <c r="C191" t="s">
        <v>610</v>
      </c>
      <c r="G191" t="s">
        <v>623</v>
      </c>
      <c r="H191" s="152">
        <f t="shared" si="22"/>
        <v>0</v>
      </c>
      <c r="I191" s="152">
        <f t="shared" si="22"/>
        <v>0</v>
      </c>
      <c r="J191" s="152">
        <f t="shared" si="22"/>
        <v>0</v>
      </c>
      <c r="K191" s="152">
        <f t="shared" si="22"/>
        <v>0</v>
      </c>
      <c r="L191" s="152">
        <f t="shared" si="22"/>
        <v>0</v>
      </c>
      <c r="M191" s="152">
        <f t="shared" si="22"/>
        <v>0</v>
      </c>
      <c r="N191" s="152">
        <f t="shared" si="22"/>
        <v>0</v>
      </c>
      <c r="O191" s="152">
        <f t="shared" si="22"/>
        <v>0</v>
      </c>
      <c r="P191" s="152">
        <f t="shared" si="22"/>
        <v>0</v>
      </c>
      <c r="Q191" s="152">
        <f t="shared" si="22"/>
        <v>0</v>
      </c>
      <c r="R191" s="152">
        <f t="shared" si="22"/>
        <v>0</v>
      </c>
      <c r="T191" t="s">
        <v>628</v>
      </c>
      <c r="U191">
        <f>45.25/3.6</f>
        <v>12.569444444444445</v>
      </c>
      <c r="V191" t="s">
        <v>631</v>
      </c>
      <c r="X191" s="15"/>
      <c r="AB191" s="141"/>
      <c r="AC191" s="141"/>
      <c r="AD191" s="141"/>
      <c r="AE191" s="141"/>
      <c r="AF191" s="141"/>
      <c r="AG191" s="141"/>
      <c r="AH191" s="141"/>
      <c r="AI191" s="141"/>
      <c r="AJ191" s="141"/>
      <c r="AK191" s="141"/>
      <c r="AL191" s="141"/>
    </row>
    <row r="192" spans="1:38" ht="14.25" customHeight="1" x14ac:dyDescent="0.3">
      <c r="A192" s="196"/>
      <c r="B192" s="138"/>
      <c r="C192" t="s">
        <v>607</v>
      </c>
      <c r="G192" t="s">
        <v>623</v>
      </c>
      <c r="H192" s="152">
        <f t="shared" si="22"/>
        <v>0</v>
      </c>
      <c r="I192" s="152">
        <f t="shared" si="22"/>
        <v>0</v>
      </c>
      <c r="J192" s="152">
        <f t="shared" si="22"/>
        <v>0</v>
      </c>
      <c r="K192" s="152">
        <f t="shared" si="22"/>
        <v>0</v>
      </c>
      <c r="L192" s="152">
        <f t="shared" si="22"/>
        <v>0</v>
      </c>
      <c r="M192" s="152">
        <f t="shared" si="22"/>
        <v>0</v>
      </c>
      <c r="N192" s="152">
        <f t="shared" si="22"/>
        <v>0</v>
      </c>
      <c r="O192" s="152">
        <f t="shared" si="22"/>
        <v>0</v>
      </c>
      <c r="P192" s="152">
        <f t="shared" si="22"/>
        <v>0</v>
      </c>
      <c r="Q192" s="152">
        <f t="shared" si="22"/>
        <v>0</v>
      </c>
      <c r="R192" s="152">
        <f t="shared" si="22"/>
        <v>0</v>
      </c>
      <c r="T192" t="s">
        <v>628</v>
      </c>
      <c r="U192">
        <f>45.25/3.6</f>
        <v>12.569444444444445</v>
      </c>
      <c r="V192" t="s">
        <v>631</v>
      </c>
      <c r="X192" s="15"/>
      <c r="AB192" s="141"/>
      <c r="AC192" s="141"/>
      <c r="AD192" s="141"/>
      <c r="AE192" s="141"/>
      <c r="AF192" s="141"/>
      <c r="AG192" s="141"/>
      <c r="AH192" s="141"/>
      <c r="AI192" s="141"/>
      <c r="AJ192" s="141"/>
      <c r="AK192" s="141"/>
      <c r="AL192" s="141"/>
    </row>
    <row r="193" spans="1:38" ht="14.25" customHeight="1" x14ac:dyDescent="0.3">
      <c r="A193" s="196"/>
      <c r="B193" s="146"/>
      <c r="C193" s="144" t="s">
        <v>620</v>
      </c>
      <c r="D193" s="144"/>
      <c r="G193" t="s">
        <v>623</v>
      </c>
      <c r="H193" s="152">
        <f>SUM(H188:H192)</f>
        <v>0</v>
      </c>
      <c r="I193" s="152">
        <f t="shared" ref="I193:R193" si="23">SUM(I188:I192)</f>
        <v>0</v>
      </c>
      <c r="J193" s="152">
        <f t="shared" si="23"/>
        <v>0</v>
      </c>
      <c r="K193" s="152">
        <f t="shared" si="23"/>
        <v>0</v>
      </c>
      <c r="L193" s="152">
        <f t="shared" si="23"/>
        <v>0</v>
      </c>
      <c r="M193" s="152">
        <f t="shared" si="23"/>
        <v>0</v>
      </c>
      <c r="N193" s="152">
        <f t="shared" si="23"/>
        <v>0</v>
      </c>
      <c r="O193" s="152">
        <f t="shared" si="23"/>
        <v>0</v>
      </c>
      <c r="P193" s="152">
        <f t="shared" si="23"/>
        <v>0</v>
      </c>
      <c r="Q193" s="152">
        <f t="shared" si="23"/>
        <v>0</v>
      </c>
      <c r="R193" s="152">
        <f t="shared" si="23"/>
        <v>0</v>
      </c>
      <c r="X193" s="154"/>
      <c r="Y193" s="154" t="s">
        <v>637</v>
      </c>
      <c r="Z193" s="154" t="s">
        <v>638</v>
      </c>
      <c r="AH193" s="141"/>
      <c r="AI193" s="141"/>
      <c r="AJ193" s="141"/>
      <c r="AK193" s="141"/>
      <c r="AL193" s="141"/>
    </row>
    <row r="194" spans="1:38" ht="14.25" customHeight="1" x14ac:dyDescent="0.3">
      <c r="A194" s="196"/>
      <c r="B194" s="146"/>
      <c r="C194" s="185" t="s">
        <v>621</v>
      </c>
      <c r="D194" s="185"/>
      <c r="E194" s="154"/>
      <c r="F194" s="154"/>
      <c r="G194" s="154" t="s">
        <v>643</v>
      </c>
      <c r="H194" s="157" t="e">
        <f>H193/SUM(H24:H28)</f>
        <v>#DIV/0!</v>
      </c>
      <c r="I194" s="157" t="e">
        <f t="shared" ref="I194:R194" si="24">I193/SUM(I24:I28)</f>
        <v>#DIV/0!</v>
      </c>
      <c r="J194" s="157" t="e">
        <f t="shared" si="24"/>
        <v>#DIV/0!</v>
      </c>
      <c r="K194" s="157" t="e">
        <f t="shared" si="24"/>
        <v>#DIV/0!</v>
      </c>
      <c r="L194" s="157" t="e">
        <f t="shared" si="24"/>
        <v>#DIV/0!</v>
      </c>
      <c r="M194" s="157" t="e">
        <f t="shared" si="24"/>
        <v>#DIV/0!</v>
      </c>
      <c r="N194" s="157" t="e">
        <f t="shared" si="24"/>
        <v>#DIV/0!</v>
      </c>
      <c r="O194" s="157" t="e">
        <f t="shared" si="24"/>
        <v>#DIV/0!</v>
      </c>
      <c r="P194" s="157" t="e">
        <f t="shared" si="24"/>
        <v>#DIV/0!</v>
      </c>
      <c r="Q194" s="157" t="e">
        <f t="shared" si="24"/>
        <v>#DIV/0!</v>
      </c>
      <c r="R194" s="157" t="e">
        <f t="shared" si="24"/>
        <v>#DIV/0!</v>
      </c>
      <c r="X194" s="187" t="s">
        <v>639</v>
      </c>
      <c r="Y194" s="157">
        <f>8*42.66*1000</f>
        <v>341280</v>
      </c>
      <c r="Z194" s="157">
        <f>20*42.66*1000</f>
        <v>853199.99999999988</v>
      </c>
      <c r="AH194" s="141"/>
      <c r="AI194" s="141"/>
      <c r="AJ194" s="141"/>
      <c r="AK194" s="141"/>
      <c r="AL194" s="141"/>
    </row>
    <row r="195" spans="1:38" ht="14.25" customHeight="1" x14ac:dyDescent="0.3">
      <c r="A195" s="196"/>
      <c r="B195" s="146" t="s">
        <v>622</v>
      </c>
      <c r="C195" s="144"/>
      <c r="D195" s="144"/>
      <c r="AH195" s="141"/>
      <c r="AI195" s="141"/>
      <c r="AJ195" s="141"/>
      <c r="AK195" s="141"/>
      <c r="AL195" s="141"/>
    </row>
    <row r="196" spans="1:38" ht="14.25" customHeight="1" x14ac:dyDescent="0.3">
      <c r="A196" s="196"/>
      <c r="B196" s="138"/>
      <c r="C196" t="s">
        <v>604</v>
      </c>
      <c r="G196" t="s">
        <v>623</v>
      </c>
      <c r="H196" s="152">
        <f>H166+H183+H188</f>
        <v>19525.277734094783</v>
      </c>
      <c r="I196" s="152">
        <f t="shared" ref="I196:R196" si="25">I166+I183+I188</f>
        <v>19722.502761711905</v>
      </c>
      <c r="J196" s="152">
        <f t="shared" si="25"/>
        <v>19921.719961325158</v>
      </c>
      <c r="K196" s="152">
        <f t="shared" si="25"/>
        <v>20122.949455883998</v>
      </c>
      <c r="L196" s="152">
        <f>L166+L183+L188</f>
        <v>22439.894997104842</v>
      </c>
      <c r="M196" s="152">
        <f t="shared" si="25"/>
        <v>22666.5606031362</v>
      </c>
      <c r="N196" s="152">
        <f t="shared" si="25"/>
        <v>22873.949763136203</v>
      </c>
      <c r="O196" s="152">
        <f t="shared" si="25"/>
        <v>23083.433763136203</v>
      </c>
      <c r="P196" s="152">
        <f t="shared" si="25"/>
        <v>23295.033763136205</v>
      </c>
      <c r="Q196" s="152">
        <f t="shared" si="25"/>
        <v>23295.033763136205</v>
      </c>
      <c r="R196" s="152">
        <f t="shared" si="25"/>
        <v>23295.033763136205</v>
      </c>
      <c r="AH196" s="141"/>
      <c r="AI196" s="141"/>
      <c r="AJ196" s="141"/>
      <c r="AK196" s="141"/>
      <c r="AL196" s="141"/>
    </row>
    <row r="197" spans="1:38" ht="14.25" customHeight="1" x14ac:dyDescent="0.3">
      <c r="A197" s="196"/>
      <c r="B197" s="138"/>
      <c r="C197" t="s">
        <v>605</v>
      </c>
      <c r="G197" t="s">
        <v>623</v>
      </c>
      <c r="H197" s="152">
        <f>H167+H189</f>
        <v>0</v>
      </c>
      <c r="I197" s="152">
        <f t="shared" ref="I197:R198" si="26">I167+I189</f>
        <v>0</v>
      </c>
      <c r="J197" s="152">
        <f t="shared" si="26"/>
        <v>0</v>
      </c>
      <c r="K197" s="152">
        <f t="shared" si="26"/>
        <v>0</v>
      </c>
      <c r="L197" s="152">
        <f t="shared" si="26"/>
        <v>0</v>
      </c>
      <c r="M197" s="152">
        <f t="shared" si="26"/>
        <v>0</v>
      </c>
      <c r="N197" s="152">
        <f t="shared" si="26"/>
        <v>0</v>
      </c>
      <c r="O197" s="152">
        <f t="shared" si="26"/>
        <v>0</v>
      </c>
      <c r="P197" s="152">
        <f t="shared" si="26"/>
        <v>0</v>
      </c>
      <c r="Q197" s="152">
        <f t="shared" si="26"/>
        <v>0</v>
      </c>
      <c r="R197" s="152">
        <f t="shared" si="26"/>
        <v>0</v>
      </c>
      <c r="AH197" s="141"/>
      <c r="AI197" s="141"/>
      <c r="AJ197" s="141"/>
      <c r="AK197" s="141"/>
      <c r="AL197" s="141"/>
    </row>
    <row r="198" spans="1:38" ht="14.25" customHeight="1" x14ac:dyDescent="0.3">
      <c r="A198" s="196"/>
      <c r="B198" s="138"/>
      <c r="C198" t="s">
        <v>606</v>
      </c>
      <c r="G198" t="s">
        <v>623</v>
      </c>
      <c r="H198" s="152">
        <f>H168+H190</f>
        <v>0</v>
      </c>
      <c r="I198" s="152">
        <f t="shared" si="26"/>
        <v>0</v>
      </c>
      <c r="J198" s="152">
        <f t="shared" si="26"/>
        <v>0</v>
      </c>
      <c r="K198" s="152">
        <f t="shared" si="26"/>
        <v>0</v>
      </c>
      <c r="L198" s="152">
        <f t="shared" si="26"/>
        <v>0</v>
      </c>
      <c r="M198" s="152">
        <f t="shared" si="26"/>
        <v>0</v>
      </c>
      <c r="N198" s="152">
        <f t="shared" si="26"/>
        <v>0</v>
      </c>
      <c r="O198" s="152">
        <f t="shared" si="26"/>
        <v>0</v>
      </c>
      <c r="P198" s="152">
        <f t="shared" si="26"/>
        <v>0</v>
      </c>
      <c r="Q198" s="152">
        <f t="shared" si="26"/>
        <v>0</v>
      </c>
      <c r="R198" s="152">
        <f t="shared" si="26"/>
        <v>0</v>
      </c>
      <c r="AH198" s="141"/>
      <c r="AI198" s="141"/>
      <c r="AJ198" s="141"/>
      <c r="AK198" s="141"/>
      <c r="AL198" s="141"/>
    </row>
    <row r="199" spans="1:38" ht="14.25" customHeight="1" x14ac:dyDescent="0.3">
      <c r="A199" s="196"/>
      <c r="B199" s="138"/>
      <c r="C199" t="s">
        <v>610</v>
      </c>
      <c r="G199" t="s">
        <v>623</v>
      </c>
      <c r="H199" s="152">
        <f>H191</f>
        <v>0</v>
      </c>
      <c r="I199" s="152">
        <f t="shared" ref="I199:R199" si="27">I191</f>
        <v>0</v>
      </c>
      <c r="J199" s="152">
        <f t="shared" si="27"/>
        <v>0</v>
      </c>
      <c r="K199" s="152">
        <f t="shared" si="27"/>
        <v>0</v>
      </c>
      <c r="L199" s="152">
        <f t="shared" si="27"/>
        <v>0</v>
      </c>
      <c r="M199" s="152">
        <f t="shared" si="27"/>
        <v>0</v>
      </c>
      <c r="N199" s="152">
        <f t="shared" si="27"/>
        <v>0</v>
      </c>
      <c r="O199" s="152">
        <f t="shared" si="27"/>
        <v>0</v>
      </c>
      <c r="P199" s="152">
        <f t="shared" si="27"/>
        <v>0</v>
      </c>
      <c r="Q199" s="152">
        <f t="shared" si="27"/>
        <v>0</v>
      </c>
      <c r="R199" s="152">
        <f t="shared" si="27"/>
        <v>0</v>
      </c>
      <c r="AH199" s="141"/>
      <c r="AI199" s="141"/>
      <c r="AJ199" s="141"/>
      <c r="AK199" s="141"/>
      <c r="AL199" s="141"/>
    </row>
    <row r="200" spans="1:38" ht="14.25" customHeight="1" x14ac:dyDescent="0.3">
      <c r="A200" s="196"/>
      <c r="B200" s="138"/>
      <c r="C200" t="s">
        <v>607</v>
      </c>
      <c r="G200" t="s">
        <v>623</v>
      </c>
      <c r="H200" s="152">
        <f t="shared" ref="H200:R200" si="28">H169+H192+H184</f>
        <v>0</v>
      </c>
      <c r="I200" s="152">
        <f t="shared" si="28"/>
        <v>0</v>
      </c>
      <c r="J200" s="152">
        <f t="shared" si="28"/>
        <v>0</v>
      </c>
      <c r="K200" s="152">
        <f t="shared" si="28"/>
        <v>0</v>
      </c>
      <c r="L200" s="152">
        <f t="shared" si="28"/>
        <v>0</v>
      </c>
      <c r="M200" s="152">
        <f t="shared" si="28"/>
        <v>0</v>
      </c>
      <c r="N200" s="152">
        <f t="shared" si="28"/>
        <v>0</v>
      </c>
      <c r="O200" s="152">
        <f t="shared" si="28"/>
        <v>0</v>
      </c>
      <c r="P200" s="152">
        <f t="shared" si="28"/>
        <v>0</v>
      </c>
      <c r="Q200" s="152">
        <f t="shared" si="28"/>
        <v>0</v>
      </c>
      <c r="R200" s="152">
        <f t="shared" si="28"/>
        <v>0</v>
      </c>
      <c r="AH200" s="141"/>
      <c r="AI200" s="141"/>
      <c r="AJ200" s="141"/>
      <c r="AK200" s="141"/>
      <c r="AL200" s="141"/>
    </row>
    <row r="201" spans="1:38" ht="14.25" customHeight="1" x14ac:dyDescent="0.3">
      <c r="A201" s="196"/>
      <c r="B201" s="138"/>
      <c r="C201" t="s">
        <v>620</v>
      </c>
      <c r="G201" t="s">
        <v>623</v>
      </c>
      <c r="H201" s="152">
        <f>SUM(H196:H200)</f>
        <v>19525.277734094783</v>
      </c>
      <c r="I201" s="152">
        <f t="shared" ref="I201:R201" si="29">SUM(I196:I200)</f>
        <v>19722.502761711905</v>
      </c>
      <c r="J201" s="152">
        <f t="shared" si="29"/>
        <v>19921.719961325158</v>
      </c>
      <c r="K201" s="152">
        <f t="shared" si="29"/>
        <v>20122.949455883998</v>
      </c>
      <c r="L201" s="152">
        <f t="shared" si="29"/>
        <v>22439.894997104842</v>
      </c>
      <c r="M201" s="152">
        <f t="shared" si="29"/>
        <v>22666.5606031362</v>
      </c>
      <c r="N201" s="152">
        <f t="shared" si="29"/>
        <v>22873.949763136203</v>
      </c>
      <c r="O201" s="152">
        <f t="shared" si="29"/>
        <v>23083.433763136203</v>
      </c>
      <c r="P201" s="152">
        <f t="shared" si="29"/>
        <v>23295.033763136205</v>
      </c>
      <c r="Q201" s="152">
        <f t="shared" si="29"/>
        <v>23295.033763136205</v>
      </c>
      <c r="R201" s="152">
        <f t="shared" si="29"/>
        <v>23295.033763136205</v>
      </c>
      <c r="S201" s="244">
        <f>R201/H201</f>
        <v>1.1930705458011859</v>
      </c>
      <c r="AH201" s="141"/>
      <c r="AI201" s="141"/>
      <c r="AJ201" s="141"/>
      <c r="AK201" s="141"/>
      <c r="AL201" s="141"/>
    </row>
    <row r="202" spans="1:38" ht="14.25" customHeight="1" x14ac:dyDescent="0.3">
      <c r="A202" s="196"/>
      <c r="B202" s="138"/>
      <c r="S202" s="170"/>
      <c r="AH202" s="141"/>
      <c r="AI202" s="141"/>
      <c r="AJ202" s="141"/>
      <c r="AK202" s="141"/>
      <c r="AL202" s="141"/>
    </row>
    <row r="203" spans="1:38" ht="14.25" customHeight="1" x14ac:dyDescent="0.3">
      <c r="A203" s="195" t="s">
        <v>440</v>
      </c>
      <c r="B203" s="137" t="s">
        <v>624</v>
      </c>
      <c r="C203" s="136"/>
      <c r="D203" s="136"/>
      <c r="E203" s="136"/>
      <c r="F203" s="136"/>
      <c r="G203" s="136"/>
      <c r="H203" s="150"/>
      <c r="I203" s="150"/>
      <c r="J203" s="150"/>
      <c r="K203" s="150"/>
      <c r="L203" s="150"/>
      <c r="M203" s="150"/>
      <c r="N203" s="150"/>
      <c r="O203" s="150"/>
      <c r="P203" s="150"/>
      <c r="Q203" s="150"/>
      <c r="R203" s="150"/>
      <c r="S203" s="170"/>
      <c r="X203" s="15"/>
      <c r="AB203" s="141"/>
      <c r="AC203" s="141"/>
      <c r="AD203" s="141"/>
      <c r="AE203" s="141"/>
      <c r="AF203" s="141"/>
      <c r="AG203" s="141"/>
      <c r="AH203" s="141"/>
      <c r="AI203" s="141"/>
      <c r="AJ203" s="141"/>
      <c r="AK203" s="141"/>
      <c r="AL203" s="141"/>
    </row>
    <row r="204" spans="1:38" ht="14.25" customHeight="1" x14ac:dyDescent="0.3">
      <c r="A204" s="196"/>
      <c r="B204" s="138" t="s">
        <v>603</v>
      </c>
      <c r="G204" t="s">
        <v>625</v>
      </c>
      <c r="H204" s="156">
        <f>SUM(H166:H169)/SUM(H113:H116)</f>
        <v>0.53434343434343423</v>
      </c>
      <c r="I204" s="156">
        <f>SUM(I166:I169)/SUM(I113:I116)</f>
        <v>0.53434343434343423</v>
      </c>
      <c r="J204" s="156">
        <f t="shared" ref="J204:R204" si="30">SUM(J166:J169)/SUM(J113:J116)</f>
        <v>0.53434343434343423</v>
      </c>
      <c r="K204" s="156">
        <f>SUM(K166:K169)/SUM(K113:K116)</f>
        <v>0.53434343434343423</v>
      </c>
      <c r="L204" s="156">
        <f>SUM(L166:L169)/SUM(L113:L116)</f>
        <v>0.53434343434343434</v>
      </c>
      <c r="M204" s="156">
        <f t="shared" si="30"/>
        <v>0.53434343434343423</v>
      </c>
      <c r="N204" s="156">
        <f t="shared" si="30"/>
        <v>0.53434343434343434</v>
      </c>
      <c r="O204" s="156">
        <f t="shared" si="30"/>
        <v>0.53434343434343434</v>
      </c>
      <c r="P204" s="156">
        <f t="shared" si="30"/>
        <v>0.53434343434343434</v>
      </c>
      <c r="Q204" s="156">
        <f t="shared" si="30"/>
        <v>0.53434343434343434</v>
      </c>
      <c r="R204" s="156">
        <f t="shared" si="30"/>
        <v>0.53434343434343434</v>
      </c>
      <c r="S204" s="244">
        <f>R204/H204</f>
        <v>1.0000000000000002</v>
      </c>
      <c r="T204" t="s">
        <v>630</v>
      </c>
      <c r="U204">
        <v>42.66</v>
      </c>
      <c r="V204" t="s">
        <v>631</v>
      </c>
      <c r="AH204" s="141"/>
      <c r="AI204" s="141"/>
      <c r="AJ204" s="141"/>
      <c r="AK204" s="141"/>
      <c r="AL204" s="141"/>
    </row>
    <row r="205" spans="1:38" ht="14.25" customHeight="1" x14ac:dyDescent="0.3">
      <c r="A205" s="196"/>
      <c r="B205" s="138" t="s">
        <v>608</v>
      </c>
      <c r="G205" t="s">
        <v>625</v>
      </c>
      <c r="H205" s="156" t="e">
        <f>SUM(H183:H184)/SUM(H128:H129)</f>
        <v>#DIV/0!</v>
      </c>
      <c r="I205" s="156" t="e">
        <f t="shared" ref="I205:R205" si="31">SUM(I183:I184)/SUM(I128:I129)</f>
        <v>#DIV/0!</v>
      </c>
      <c r="J205" s="156" t="e">
        <f t="shared" si="31"/>
        <v>#DIV/0!</v>
      </c>
      <c r="K205" s="156" t="e">
        <f t="shared" si="31"/>
        <v>#DIV/0!</v>
      </c>
      <c r="L205" s="156">
        <f t="shared" si="31"/>
        <v>0.4927000991852783</v>
      </c>
      <c r="M205" s="156">
        <f t="shared" si="31"/>
        <v>0.49767686786391746</v>
      </c>
      <c r="N205" s="156">
        <f t="shared" si="31"/>
        <v>0.49767686786391746</v>
      </c>
      <c r="O205" s="156">
        <f t="shared" si="31"/>
        <v>0.49767686786391746</v>
      </c>
      <c r="P205" s="156">
        <f t="shared" si="31"/>
        <v>0.49767686786391746</v>
      </c>
      <c r="Q205" s="156">
        <f t="shared" si="31"/>
        <v>0.49767686786391746</v>
      </c>
      <c r="R205" s="156">
        <f t="shared" si="31"/>
        <v>0.49767686786391746</v>
      </c>
      <c r="S205" s="170"/>
      <c r="T205" t="s">
        <v>630</v>
      </c>
      <c r="U205">
        <f>U204</f>
        <v>42.66</v>
      </c>
      <c r="V205" t="s">
        <v>631</v>
      </c>
      <c r="AH205" s="141"/>
      <c r="AI205" s="141"/>
      <c r="AJ205" s="141"/>
      <c r="AK205" s="141"/>
      <c r="AL205" s="141"/>
    </row>
    <row r="206" spans="1:38" ht="14.25" customHeight="1" x14ac:dyDescent="0.3">
      <c r="A206" s="196"/>
      <c r="B206" s="138" t="s">
        <v>609</v>
      </c>
      <c r="G206" t="s">
        <v>625</v>
      </c>
      <c r="H206" s="156" t="e">
        <f>SUM(H188:H192)/SUM(H131:H135)</f>
        <v>#DIV/0!</v>
      </c>
      <c r="I206" s="156" t="e">
        <f t="shared" ref="I206:R206" si="32">SUM(I188:I192)/SUM(I131:I135)</f>
        <v>#DIV/0!</v>
      </c>
      <c r="J206" s="156" t="e">
        <f t="shared" si="32"/>
        <v>#DIV/0!</v>
      </c>
      <c r="K206" s="156" t="e">
        <f t="shared" si="32"/>
        <v>#DIV/0!</v>
      </c>
      <c r="L206" s="156" t="e">
        <f t="shared" si="32"/>
        <v>#DIV/0!</v>
      </c>
      <c r="M206" s="156" t="e">
        <f t="shared" si="32"/>
        <v>#DIV/0!</v>
      </c>
      <c r="N206" s="156" t="e">
        <f t="shared" si="32"/>
        <v>#DIV/0!</v>
      </c>
      <c r="O206" s="156" t="e">
        <f t="shared" si="32"/>
        <v>#DIV/0!</v>
      </c>
      <c r="P206" s="156" t="e">
        <f t="shared" si="32"/>
        <v>#DIV/0!</v>
      </c>
      <c r="Q206" s="156" t="e">
        <f t="shared" si="32"/>
        <v>#DIV/0!</v>
      </c>
      <c r="R206" s="156" t="e">
        <f t="shared" si="32"/>
        <v>#DIV/0!</v>
      </c>
      <c r="S206" s="170"/>
      <c r="T206" t="s">
        <v>630</v>
      </c>
      <c r="U206">
        <f>U205</f>
        <v>42.66</v>
      </c>
      <c r="V206" t="s">
        <v>631</v>
      </c>
      <c r="AH206" s="141"/>
      <c r="AI206" s="141"/>
      <c r="AJ206" s="141"/>
      <c r="AK206" s="141"/>
      <c r="AL206" s="141"/>
    </row>
    <row r="207" spans="1:38" ht="14.25" customHeight="1" x14ac:dyDescent="0.3">
      <c r="A207" s="196"/>
      <c r="B207" s="138" t="s">
        <v>622</v>
      </c>
      <c r="H207" s="170">
        <f>H201/(H113+H114+H115+H116+H129+H128)</f>
        <v>0.53434343434343423</v>
      </c>
      <c r="I207" s="170">
        <f t="shared" ref="I207:R207" si="33">I201/(I113+I114+I115+I116+I129+I128)</f>
        <v>0.53434343434343423</v>
      </c>
      <c r="J207" s="170">
        <f t="shared" si="33"/>
        <v>0.53434343434343423</v>
      </c>
      <c r="K207" s="170">
        <f t="shared" si="33"/>
        <v>0.53434343434343423</v>
      </c>
      <c r="L207" s="170">
        <f t="shared" si="33"/>
        <v>0.53012298578251071</v>
      </c>
      <c r="M207" s="170">
        <f t="shared" si="33"/>
        <v>0.53066079731702609</v>
      </c>
      <c r="N207" s="170">
        <f t="shared" si="33"/>
        <v>0.53069395830575228</v>
      </c>
      <c r="O207" s="170">
        <f t="shared" si="33"/>
        <v>0.53072685343119064</v>
      </c>
      <c r="P207" s="170">
        <f t="shared" si="33"/>
        <v>0.53075948423641384</v>
      </c>
      <c r="Q207" s="170">
        <f t="shared" si="33"/>
        <v>0.53075948423641384</v>
      </c>
      <c r="R207" s="170">
        <f t="shared" si="33"/>
        <v>0.53075948423641384</v>
      </c>
      <c r="S207" s="244">
        <f>R207/H207</f>
        <v>0.99329279658610548</v>
      </c>
      <c r="AH207" s="141"/>
      <c r="AI207" s="141"/>
      <c r="AJ207" s="141"/>
      <c r="AK207" s="141"/>
      <c r="AL207" s="141"/>
    </row>
    <row r="208" spans="1:38" ht="14.25" customHeight="1" x14ac:dyDescent="0.3">
      <c r="A208" s="196"/>
      <c r="S208" s="170"/>
      <c r="AH208" s="141"/>
      <c r="AI208" s="141"/>
      <c r="AJ208" s="141"/>
      <c r="AK208" s="141"/>
      <c r="AL208" s="141"/>
    </row>
    <row r="209" spans="1:38" ht="14.25" customHeight="1" x14ac:dyDescent="0.3">
      <c r="A209" s="196"/>
      <c r="H209" s="4">
        <v>2010</v>
      </c>
      <c r="I209" s="4">
        <v>2011</v>
      </c>
      <c r="J209" s="4">
        <v>2012</v>
      </c>
      <c r="K209" s="4">
        <v>2013</v>
      </c>
      <c r="L209" s="4">
        <v>2014</v>
      </c>
      <c r="M209" s="4">
        <v>2015</v>
      </c>
      <c r="N209" s="4">
        <v>2016</v>
      </c>
      <c r="O209" s="4">
        <v>2017</v>
      </c>
      <c r="P209" s="4">
        <v>2018</v>
      </c>
      <c r="Q209" s="4">
        <v>2019</v>
      </c>
      <c r="R209" s="5">
        <v>2020</v>
      </c>
      <c r="S209" s="170"/>
      <c r="Y209" t="s">
        <v>637</v>
      </c>
      <c r="Z209" t="s">
        <v>638</v>
      </c>
      <c r="AH209" s="141"/>
      <c r="AI209" s="141"/>
      <c r="AJ209" s="141"/>
      <c r="AK209" s="141"/>
      <c r="AL209" s="141"/>
    </row>
    <row r="210" spans="1:38" ht="14.25" customHeight="1" x14ac:dyDescent="0.3">
      <c r="A210" s="196"/>
      <c r="B210" s="138" t="s">
        <v>603</v>
      </c>
      <c r="G210" s="154" t="s">
        <v>626</v>
      </c>
      <c r="H210" s="242">
        <f>H204/$U204</f>
        <v>1.2525631372326167E-2</v>
      </c>
      <c r="I210" s="242">
        <f t="shared" ref="I210:R210" si="34">I204/$U204</f>
        <v>1.2525631372326167E-2</v>
      </c>
      <c r="J210" s="242">
        <f t="shared" si="34"/>
        <v>1.2525631372326167E-2</v>
      </c>
      <c r="K210" s="242">
        <f t="shared" si="34"/>
        <v>1.2525631372326167E-2</v>
      </c>
      <c r="L210" s="242">
        <f t="shared" si="34"/>
        <v>1.2525631372326169E-2</v>
      </c>
      <c r="M210" s="242">
        <f t="shared" si="34"/>
        <v>1.2525631372326167E-2</v>
      </c>
      <c r="N210" s="242">
        <f t="shared" si="34"/>
        <v>1.2525631372326169E-2</v>
      </c>
      <c r="O210" s="242">
        <f t="shared" si="34"/>
        <v>1.2525631372326169E-2</v>
      </c>
      <c r="P210" s="242">
        <f t="shared" si="34"/>
        <v>1.2525631372326169E-2</v>
      </c>
      <c r="Q210" s="242">
        <f t="shared" si="34"/>
        <v>1.2525631372326169E-2</v>
      </c>
      <c r="R210" s="242">
        <f t="shared" si="34"/>
        <v>1.2525631372326169E-2</v>
      </c>
      <c r="S210" s="244">
        <f>R210/H210</f>
        <v>1.0000000000000002</v>
      </c>
      <c r="X210" s="154" t="s">
        <v>639</v>
      </c>
      <c r="Y210" s="154">
        <v>0.01</v>
      </c>
      <c r="Z210" s="154">
        <v>0.06</v>
      </c>
      <c r="AH210" s="141"/>
      <c r="AI210" s="141"/>
      <c r="AJ210" s="141"/>
      <c r="AK210" s="141"/>
      <c r="AL210" s="141"/>
    </row>
    <row r="211" spans="1:38" ht="14.25" customHeight="1" x14ac:dyDescent="0.3">
      <c r="A211" s="196"/>
      <c r="B211" s="138" t="s">
        <v>608</v>
      </c>
      <c r="G211" s="154" t="s">
        <v>626</v>
      </c>
      <c r="H211" s="156" t="e">
        <f t="shared" ref="H211:R212" si="35">H205/$U205</f>
        <v>#DIV/0!</v>
      </c>
      <c r="I211" s="156" t="e">
        <f t="shared" si="35"/>
        <v>#DIV/0!</v>
      </c>
      <c r="J211" s="156" t="e">
        <f t="shared" si="35"/>
        <v>#DIV/0!</v>
      </c>
      <c r="K211" s="156" t="e">
        <f t="shared" si="35"/>
        <v>#DIV/0!</v>
      </c>
      <c r="L211" s="156">
        <f t="shared" si="35"/>
        <v>1.1549463178276567E-2</v>
      </c>
      <c r="M211" s="156">
        <f t="shared" si="35"/>
        <v>1.1666124422501582E-2</v>
      </c>
      <c r="N211" s="156">
        <f t="shared" si="35"/>
        <v>1.1666124422501582E-2</v>
      </c>
      <c r="O211" s="156">
        <f t="shared" si="35"/>
        <v>1.1666124422501582E-2</v>
      </c>
      <c r="P211" s="156">
        <f t="shared" si="35"/>
        <v>1.1666124422501582E-2</v>
      </c>
      <c r="Q211" s="156">
        <f t="shared" si="35"/>
        <v>1.1666124422501582E-2</v>
      </c>
      <c r="R211" s="156">
        <f t="shared" si="35"/>
        <v>1.1666124422501582E-2</v>
      </c>
      <c r="S211" s="156"/>
      <c r="X211" s="154" t="s">
        <v>639</v>
      </c>
      <c r="Y211" s="154">
        <v>0.02</v>
      </c>
      <c r="Z211" s="154">
        <v>0.01</v>
      </c>
      <c r="AH211" s="141"/>
      <c r="AI211" s="141"/>
      <c r="AJ211" s="141"/>
      <c r="AK211" s="141"/>
      <c r="AL211" s="141"/>
    </row>
    <row r="212" spans="1:38" ht="14.25" customHeight="1" x14ac:dyDescent="0.3">
      <c r="A212" s="196"/>
      <c r="B212" s="138" t="s">
        <v>609</v>
      </c>
      <c r="G212" s="154" t="s">
        <v>626</v>
      </c>
      <c r="H212" s="156" t="e">
        <f t="shared" si="35"/>
        <v>#DIV/0!</v>
      </c>
      <c r="I212" s="156" t="e">
        <f t="shared" si="35"/>
        <v>#DIV/0!</v>
      </c>
      <c r="J212" s="156" t="e">
        <f t="shared" si="35"/>
        <v>#DIV/0!</v>
      </c>
      <c r="K212" s="156" t="e">
        <f t="shared" si="35"/>
        <v>#DIV/0!</v>
      </c>
      <c r="L212" s="156" t="e">
        <f t="shared" si="35"/>
        <v>#DIV/0!</v>
      </c>
      <c r="M212" s="156" t="e">
        <f t="shared" si="35"/>
        <v>#DIV/0!</v>
      </c>
      <c r="N212" s="156" t="e">
        <f>N206/$U206</f>
        <v>#DIV/0!</v>
      </c>
      <c r="O212" s="156" t="e">
        <f t="shared" si="35"/>
        <v>#DIV/0!</v>
      </c>
      <c r="P212" s="156" t="e">
        <f>P206/$U206</f>
        <v>#DIV/0!</v>
      </c>
      <c r="Q212" s="156" t="e">
        <f t="shared" si="35"/>
        <v>#DIV/0!</v>
      </c>
      <c r="R212" s="156" t="e">
        <f>R206/$U206</f>
        <v>#DIV/0!</v>
      </c>
      <c r="S212" s="156"/>
      <c r="X212" s="154" t="s">
        <v>639</v>
      </c>
      <c r="Y212" s="154">
        <v>0.01</v>
      </c>
      <c r="Z212" s="154">
        <v>0.03</v>
      </c>
      <c r="AH212" s="141"/>
      <c r="AI212" s="141"/>
      <c r="AJ212" s="141"/>
      <c r="AK212" s="141"/>
      <c r="AL212" s="141"/>
    </row>
    <row r="213" spans="1:38" ht="14.25" customHeight="1" x14ac:dyDescent="0.3">
      <c r="B213" s="138" t="s">
        <v>622</v>
      </c>
      <c r="G213" s="154" t="s">
        <v>626</v>
      </c>
      <c r="H213" s="156">
        <f>H207/$U205</f>
        <v>1.2525631372326167E-2</v>
      </c>
      <c r="I213" s="156">
        <f t="shared" ref="I213:R213" si="36">I207/$U205</f>
        <v>1.2525631372326167E-2</v>
      </c>
      <c r="J213" s="156">
        <f t="shared" si="36"/>
        <v>1.2525631372326167E-2</v>
      </c>
      <c r="K213" s="156">
        <f t="shared" si="36"/>
        <v>1.2525631372326167E-2</v>
      </c>
      <c r="L213" s="156">
        <f t="shared" si="36"/>
        <v>1.2426699151019942E-2</v>
      </c>
      <c r="M213" s="156">
        <f t="shared" si="36"/>
        <v>1.2439306078692597E-2</v>
      </c>
      <c r="N213" s="156">
        <f t="shared" si="36"/>
        <v>1.2440083410824011E-2</v>
      </c>
      <c r="O213" s="156">
        <f t="shared" si="36"/>
        <v>1.2440854510810846E-2</v>
      </c>
      <c r="P213" s="156">
        <f t="shared" si="36"/>
        <v>1.2441619414824516E-2</v>
      </c>
      <c r="Q213" s="156">
        <f t="shared" si="36"/>
        <v>1.2441619414824516E-2</v>
      </c>
      <c r="R213" s="156">
        <f t="shared" si="36"/>
        <v>1.2441619414824516E-2</v>
      </c>
      <c r="S213" s="244">
        <f>R213/H213</f>
        <v>0.99329279658610548</v>
      </c>
      <c r="AH213" s="141"/>
      <c r="AI213" s="141"/>
      <c r="AJ213" s="141"/>
      <c r="AK213" s="141"/>
      <c r="AL213" s="141"/>
    </row>
    <row r="214" spans="1:38" ht="14.25" customHeight="1" x14ac:dyDescent="0.3">
      <c r="A214" s="196"/>
      <c r="AH214" s="141"/>
      <c r="AI214" s="141"/>
      <c r="AJ214" s="141"/>
      <c r="AK214" s="141"/>
      <c r="AL214" s="141"/>
    </row>
    <row r="215" spans="1:38" ht="14.25" customHeight="1" x14ac:dyDescent="0.3">
      <c r="A215" s="196"/>
      <c r="AH215" s="141"/>
      <c r="AI215" s="141"/>
      <c r="AJ215" s="141"/>
      <c r="AK215" s="141"/>
      <c r="AL215" s="141"/>
    </row>
    <row r="216" spans="1:38" ht="14.25" customHeight="1" x14ac:dyDescent="0.3">
      <c r="A216" s="196"/>
      <c r="AH216" s="141"/>
      <c r="AI216" s="141"/>
      <c r="AJ216" s="141"/>
      <c r="AK216" s="141"/>
      <c r="AL216" s="141"/>
    </row>
    <row r="217" spans="1:38" ht="14.25" customHeight="1" x14ac:dyDescent="0.3">
      <c r="A217" s="196"/>
      <c r="X217" s="15"/>
      <c r="AB217" s="141"/>
      <c r="AC217" s="141"/>
      <c r="AD217" s="141"/>
      <c r="AE217" s="141"/>
      <c r="AF217" s="141"/>
      <c r="AG217" s="141"/>
      <c r="AH217" s="141"/>
      <c r="AI217" s="141"/>
      <c r="AJ217" s="141"/>
      <c r="AK217" s="141"/>
      <c r="AL217" s="141"/>
    </row>
    <row r="218" spans="1:38" ht="14.25" customHeight="1" x14ac:dyDescent="0.3">
      <c r="A218" s="196"/>
      <c r="X218" s="15"/>
      <c r="AB218" s="141"/>
      <c r="AC218" s="141"/>
      <c r="AD218" s="141"/>
      <c r="AE218" s="141"/>
      <c r="AF218" s="141"/>
      <c r="AG218" s="141"/>
      <c r="AH218" s="141"/>
      <c r="AI218" s="141"/>
      <c r="AJ218" s="141"/>
      <c r="AK218" s="141"/>
      <c r="AL218" s="141"/>
    </row>
    <row r="219" spans="1:38" ht="14.25" customHeight="1" x14ac:dyDescent="0.3">
      <c r="A219" s="196"/>
      <c r="X219" s="15"/>
      <c r="AB219" s="141"/>
      <c r="AC219" s="141"/>
      <c r="AD219" s="141"/>
      <c r="AE219" s="141"/>
      <c r="AF219" s="141"/>
      <c r="AG219" s="141"/>
      <c r="AH219" s="141"/>
      <c r="AI219" s="141"/>
      <c r="AJ219" s="141"/>
      <c r="AK219" s="141"/>
      <c r="AL219" s="141"/>
    </row>
    <row r="220" spans="1:38" ht="14.25" customHeight="1" x14ac:dyDescent="0.3">
      <c r="A220" s="196"/>
      <c r="X220" s="15"/>
      <c r="AB220" s="141"/>
      <c r="AC220" s="141"/>
      <c r="AD220" s="141"/>
      <c r="AE220" s="141"/>
      <c r="AF220" s="141"/>
      <c r="AG220" s="141"/>
      <c r="AH220" s="141"/>
      <c r="AI220" s="141"/>
      <c r="AJ220" s="141"/>
      <c r="AK220" s="141"/>
      <c r="AL220" s="141"/>
    </row>
    <row r="221" spans="1:38" ht="14.25" customHeight="1" x14ac:dyDescent="0.3">
      <c r="A221" s="196"/>
      <c r="X221" s="15"/>
      <c r="AB221" s="141"/>
      <c r="AC221" s="141"/>
      <c r="AD221" s="141"/>
      <c r="AE221" s="141"/>
      <c r="AF221" s="141"/>
      <c r="AG221" s="141"/>
      <c r="AH221" s="141"/>
      <c r="AI221" s="141"/>
      <c r="AJ221" s="141"/>
      <c r="AK221" s="141"/>
      <c r="AL221" s="141"/>
    </row>
    <row r="222" spans="1:38" ht="14.25" customHeight="1" x14ac:dyDescent="0.3">
      <c r="A222" s="196"/>
      <c r="X222" s="15"/>
      <c r="AB222" s="141"/>
      <c r="AC222" s="141"/>
      <c r="AD222" s="141"/>
      <c r="AE222" s="141"/>
      <c r="AF222" s="141"/>
      <c r="AG222" s="141"/>
      <c r="AH222" s="141"/>
      <c r="AI222" s="141"/>
      <c r="AJ222" s="141"/>
      <c r="AK222" s="141"/>
      <c r="AL222" s="141"/>
    </row>
    <row r="223" spans="1:38" ht="14.25" customHeight="1" x14ac:dyDescent="0.3">
      <c r="A223" s="196"/>
      <c r="X223" s="15"/>
      <c r="AB223" s="141"/>
      <c r="AC223" s="141"/>
      <c r="AD223" s="141"/>
      <c r="AE223" s="141"/>
      <c r="AF223" s="141"/>
      <c r="AG223" s="141"/>
      <c r="AH223" s="141"/>
      <c r="AI223" s="141"/>
      <c r="AJ223" s="141"/>
      <c r="AK223" s="141"/>
      <c r="AL223" s="141"/>
    </row>
    <row r="224" spans="1:38" ht="14.25" customHeight="1" x14ac:dyDescent="0.3">
      <c r="A224" s="196"/>
      <c r="X224" s="15"/>
      <c r="AB224" s="141"/>
      <c r="AC224" s="141"/>
      <c r="AD224" s="141"/>
      <c r="AE224" s="141"/>
      <c r="AF224" s="141"/>
      <c r="AG224" s="141"/>
      <c r="AH224" s="141"/>
      <c r="AI224" s="141"/>
      <c r="AJ224" s="141"/>
      <c r="AK224" s="141"/>
      <c r="AL224" s="141"/>
    </row>
    <row r="225" spans="1:38" ht="14.25" customHeight="1" x14ac:dyDescent="0.3">
      <c r="A225" s="196"/>
      <c r="X225" s="15"/>
      <c r="AB225" s="141"/>
      <c r="AC225" s="141"/>
      <c r="AD225" s="141"/>
      <c r="AE225" s="141"/>
      <c r="AF225" s="141"/>
      <c r="AG225" s="141"/>
      <c r="AH225" s="141"/>
      <c r="AI225" s="141"/>
      <c r="AJ225" s="141"/>
      <c r="AK225" s="141"/>
      <c r="AL225" s="141"/>
    </row>
    <row r="226" spans="1:38" ht="14.25" customHeight="1" x14ac:dyDescent="0.3">
      <c r="A226" s="196"/>
      <c r="X226" s="15"/>
      <c r="AB226" s="141"/>
      <c r="AC226" s="141"/>
      <c r="AD226" s="141"/>
      <c r="AE226" s="141"/>
      <c r="AF226" s="141"/>
      <c r="AG226" s="141"/>
      <c r="AH226" s="141"/>
      <c r="AI226" s="141"/>
      <c r="AJ226" s="141"/>
      <c r="AK226" s="141"/>
      <c r="AL226" s="141"/>
    </row>
    <row r="227" spans="1:38" ht="14.25" customHeight="1" x14ac:dyDescent="0.3">
      <c r="A227" s="196"/>
      <c r="X227" s="15"/>
      <c r="AB227" s="141"/>
      <c r="AC227" s="141"/>
      <c r="AD227" s="141"/>
      <c r="AE227" s="141"/>
      <c r="AF227" s="141"/>
      <c r="AG227" s="141"/>
      <c r="AH227" s="141"/>
      <c r="AI227" s="141"/>
      <c r="AJ227" s="141"/>
      <c r="AK227" s="141"/>
      <c r="AL227" s="141"/>
    </row>
    <row r="228" spans="1:38" ht="14.25" customHeight="1" x14ac:dyDescent="0.3">
      <c r="A228" s="196"/>
      <c r="X228" s="15"/>
      <c r="AB228" s="141"/>
      <c r="AC228" s="141"/>
      <c r="AD228" s="141"/>
      <c r="AE228" s="141"/>
      <c r="AF228" s="141"/>
      <c r="AG228" s="141"/>
      <c r="AH228" s="141"/>
      <c r="AI228" s="141"/>
      <c r="AJ228" s="141"/>
      <c r="AK228" s="141"/>
      <c r="AL228" s="141"/>
    </row>
    <row r="229" spans="1:38" ht="14.25" customHeight="1" x14ac:dyDescent="0.3">
      <c r="A229" s="196"/>
      <c r="X229" s="15"/>
      <c r="AB229" s="141"/>
      <c r="AC229" s="141"/>
      <c r="AD229" s="141"/>
      <c r="AE229" s="141"/>
      <c r="AF229" s="141"/>
      <c r="AG229" s="141"/>
      <c r="AH229" s="141"/>
      <c r="AI229" s="141"/>
      <c r="AJ229" s="141"/>
      <c r="AK229" s="141"/>
      <c r="AL229" s="141"/>
    </row>
    <row r="230" spans="1:38" ht="14.25" customHeight="1" x14ac:dyDescent="0.3">
      <c r="A230" s="196"/>
      <c r="X230" s="15"/>
      <c r="AB230" s="141"/>
      <c r="AC230" s="141"/>
      <c r="AD230" s="141"/>
      <c r="AE230" s="141"/>
      <c r="AF230" s="141"/>
      <c r="AG230" s="141"/>
      <c r="AH230" s="141"/>
      <c r="AI230" s="141"/>
      <c r="AJ230" s="141"/>
      <c r="AK230" s="141"/>
      <c r="AL230" s="141"/>
    </row>
    <row r="231" spans="1:38" ht="14.25" customHeight="1" x14ac:dyDescent="0.3">
      <c r="A231" s="196"/>
      <c r="X231" s="15"/>
      <c r="AB231" s="141"/>
      <c r="AC231" s="141"/>
      <c r="AD231" s="141"/>
      <c r="AE231" s="141"/>
      <c r="AF231" s="141"/>
      <c r="AG231" s="141"/>
      <c r="AH231" s="141"/>
      <c r="AI231" s="141"/>
      <c r="AJ231" s="141"/>
      <c r="AK231" s="141"/>
      <c r="AL231" s="141"/>
    </row>
    <row r="232" spans="1:38" ht="14.25" customHeight="1" x14ac:dyDescent="0.3">
      <c r="A232" s="196"/>
      <c r="B232" t="s">
        <v>641</v>
      </c>
      <c r="G232" t="str">
        <f t="shared" ref="G232:R232" si="37">G201</f>
        <v>TДж</v>
      </c>
      <c r="H232" s="243">
        <f t="shared" si="37"/>
        <v>19525.277734094783</v>
      </c>
      <c r="I232" s="243">
        <f t="shared" si="37"/>
        <v>19722.502761711905</v>
      </c>
      <c r="J232" s="243">
        <f t="shared" si="37"/>
        <v>19921.719961325158</v>
      </c>
      <c r="K232" s="243">
        <f t="shared" si="37"/>
        <v>20122.949455883998</v>
      </c>
      <c r="L232" s="243">
        <f t="shared" si="37"/>
        <v>22439.894997104842</v>
      </c>
      <c r="M232" s="243">
        <f t="shared" si="37"/>
        <v>22666.5606031362</v>
      </c>
      <c r="N232" s="243">
        <f t="shared" si="37"/>
        <v>22873.949763136203</v>
      </c>
      <c r="O232" s="243">
        <f t="shared" si="37"/>
        <v>23083.433763136203</v>
      </c>
      <c r="P232" s="243">
        <f t="shared" si="37"/>
        <v>23295.033763136205</v>
      </c>
      <c r="Q232" s="243">
        <f t="shared" si="37"/>
        <v>23295.033763136205</v>
      </c>
      <c r="R232" s="243">
        <f t="shared" si="37"/>
        <v>23295.033763136205</v>
      </c>
      <c r="S232" s="154">
        <f>R232/H232</f>
        <v>1.1930705458011859</v>
      </c>
      <c r="X232" s="15"/>
      <c r="AB232" s="141"/>
      <c r="AC232" s="141"/>
      <c r="AD232" s="141"/>
      <c r="AE232" s="141"/>
      <c r="AF232" s="141"/>
      <c r="AG232" s="141"/>
      <c r="AH232" s="141"/>
      <c r="AI232" s="141"/>
      <c r="AJ232" s="141"/>
      <c r="AK232" s="141"/>
      <c r="AL232" s="141"/>
    </row>
    <row r="233" spans="1:38" ht="14.25" customHeight="1" x14ac:dyDescent="0.3">
      <c r="A233" s="196"/>
    </row>
    <row r="234" spans="1:38" ht="14.25" customHeight="1" x14ac:dyDescent="0.3">
      <c r="A234" s="196"/>
    </row>
    <row r="235" spans="1:38" ht="14.25" customHeight="1" x14ac:dyDescent="0.3">
      <c r="A235" s="196"/>
    </row>
    <row r="236" spans="1:38" ht="14.25" customHeight="1" x14ac:dyDescent="0.3">
      <c r="A236" s="196"/>
    </row>
    <row r="237" spans="1:38" ht="14.25" customHeight="1" x14ac:dyDescent="0.3">
      <c r="A237" s="196"/>
    </row>
    <row r="238" spans="1:38" ht="14.25" customHeight="1" x14ac:dyDescent="0.3">
      <c r="A238" s="196"/>
    </row>
    <row r="239" spans="1:38" ht="14.25" customHeight="1" x14ac:dyDescent="0.3">
      <c r="A239" s="196"/>
    </row>
    <row r="240" spans="1:38" ht="14.25" customHeight="1" x14ac:dyDescent="0.3">
      <c r="A240" s="196"/>
    </row>
    <row r="241" spans="1:1" ht="14.25" customHeight="1" x14ac:dyDescent="0.3">
      <c r="A241" s="196"/>
    </row>
    <row r="242" spans="1:1" ht="14.25" customHeight="1" x14ac:dyDescent="0.3">
      <c r="A242" s="196"/>
    </row>
    <row r="243" spans="1:1" ht="14.25" customHeight="1" x14ac:dyDescent="0.3">
      <c r="A243" s="196"/>
    </row>
    <row r="244" spans="1:1" ht="14.25" customHeight="1" x14ac:dyDescent="0.3">
      <c r="A244" s="196"/>
    </row>
    <row r="245" spans="1:1" ht="14.25" customHeight="1" x14ac:dyDescent="0.3">
      <c r="A245" s="196"/>
    </row>
    <row r="246" spans="1:1" ht="14.25" customHeight="1" x14ac:dyDescent="0.3">
      <c r="A246" s="196"/>
    </row>
    <row r="247" spans="1:1" ht="14.25" customHeight="1" x14ac:dyDescent="0.3">
      <c r="A247" s="196"/>
    </row>
    <row r="248" spans="1:1" ht="14.25" customHeight="1" x14ac:dyDescent="0.3">
      <c r="A248" s="196"/>
    </row>
    <row r="249" spans="1:1" ht="14.25" customHeight="1" x14ac:dyDescent="0.3">
      <c r="A249" s="196"/>
    </row>
    <row r="250" spans="1:1" ht="14.25" customHeight="1" x14ac:dyDescent="0.3">
      <c r="A250" s="196"/>
    </row>
    <row r="251" spans="1:1" ht="14.25" customHeight="1" x14ac:dyDescent="0.3">
      <c r="A251" s="196"/>
    </row>
    <row r="252" spans="1:1" ht="14.25" customHeight="1" x14ac:dyDescent="0.3">
      <c r="A252" s="196"/>
    </row>
    <row r="253" spans="1:1" ht="14.25" customHeight="1" x14ac:dyDescent="0.3">
      <c r="A253" s="196"/>
    </row>
    <row r="254" spans="1:1" ht="14.25" customHeight="1" x14ac:dyDescent="0.3">
      <c r="A254" s="196"/>
    </row>
    <row r="255" spans="1:1" ht="14.25" customHeight="1" x14ac:dyDescent="0.3">
      <c r="A255" s="196"/>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5"/>
  <sheetViews>
    <sheetView zoomScale="60" zoomScaleNormal="60" workbookViewId="0">
      <pane xSplit="7" ySplit="4" topLeftCell="S5" activePane="bottomRight" state="frozen"/>
      <selection pane="topRight" activeCell="H1" sqref="H1"/>
      <selection pane="bottomLeft" activeCell="A5" sqref="A5"/>
      <selection pane="bottomRight" activeCell="V47" sqref="V47"/>
    </sheetView>
  </sheetViews>
  <sheetFormatPr defaultRowHeight="14.25" customHeight="1" outlineLevelRow="1" x14ac:dyDescent="0.3"/>
  <cols>
    <col min="1" max="1" width="8.85546875" style="194"/>
    <col min="4" max="6" width="7" customWidth="1"/>
    <col min="7" max="7" width="13.140625" customWidth="1"/>
    <col min="8" max="8" width="10.140625" bestFit="1" customWidth="1"/>
    <col min="9" max="18" width="10" bestFit="1" customWidth="1"/>
    <col min="19" max="19" width="9.5703125" bestFit="1" customWidth="1"/>
    <col min="20" max="20" width="12.5703125" customWidth="1"/>
    <col min="24" max="24" width="11" customWidth="1"/>
  </cols>
  <sheetData>
    <row r="1" spans="1:40" ht="14.25" customHeight="1" x14ac:dyDescent="0.3">
      <c r="A1" s="194" t="s">
        <v>601</v>
      </c>
    </row>
    <row r="2" spans="1:40" ht="14.25" customHeight="1" x14ac:dyDescent="0.3">
      <c r="H2" s="4">
        <v>2010</v>
      </c>
      <c r="I2" s="4">
        <v>2011</v>
      </c>
      <c r="J2" s="4">
        <v>2012</v>
      </c>
      <c r="K2" s="4">
        <v>2013</v>
      </c>
      <c r="L2" s="4">
        <v>2014</v>
      </c>
      <c r="M2" s="4">
        <v>2015</v>
      </c>
      <c r="N2" s="4">
        <v>2016</v>
      </c>
      <c r="O2" s="4">
        <v>2017</v>
      </c>
      <c r="P2" s="4">
        <v>2018</v>
      </c>
      <c r="Q2" s="4">
        <v>2019</v>
      </c>
      <c r="R2" s="5">
        <v>2020</v>
      </c>
      <c r="AD2" s="4">
        <v>2010</v>
      </c>
      <c r="AE2" s="4">
        <v>2011</v>
      </c>
      <c r="AF2" s="4">
        <v>2012</v>
      </c>
      <c r="AG2" s="4">
        <v>2013</v>
      </c>
      <c r="AH2" s="4">
        <v>2014</v>
      </c>
      <c r="AI2" s="4">
        <v>2015</v>
      </c>
      <c r="AJ2" s="4">
        <v>2016</v>
      </c>
      <c r="AK2" s="4">
        <v>2017</v>
      </c>
      <c r="AL2" s="4">
        <v>2018</v>
      </c>
      <c r="AM2" s="4">
        <v>2019</v>
      </c>
      <c r="AN2" s="5"/>
    </row>
    <row r="4" spans="1:40" ht="14.25" customHeight="1" x14ac:dyDescent="0.3">
      <c r="A4" s="195" t="s">
        <v>434</v>
      </c>
      <c r="B4" s="137" t="s">
        <v>602</v>
      </c>
      <c r="C4" s="136"/>
      <c r="D4" s="136"/>
      <c r="E4" s="136"/>
      <c r="F4" s="136"/>
      <c r="G4" s="136"/>
      <c r="H4" s="177">
        <f t="shared" ref="H4:R4" si="0">H5+H21+H25</f>
        <v>1</v>
      </c>
      <c r="I4" s="177">
        <f t="shared" si="0"/>
        <v>1</v>
      </c>
      <c r="J4" s="177">
        <f t="shared" si="0"/>
        <v>1</v>
      </c>
      <c r="K4" s="177">
        <f t="shared" si="0"/>
        <v>1</v>
      </c>
      <c r="L4" s="177">
        <f t="shared" si="0"/>
        <v>2</v>
      </c>
      <c r="M4" s="177">
        <f t="shared" si="0"/>
        <v>2</v>
      </c>
      <c r="N4" s="177">
        <f t="shared" si="0"/>
        <v>2</v>
      </c>
      <c r="O4" s="177">
        <f t="shared" si="0"/>
        <v>2</v>
      </c>
      <c r="P4" s="177">
        <f t="shared" si="0"/>
        <v>2</v>
      </c>
      <c r="Q4" s="177">
        <f t="shared" si="0"/>
        <v>2</v>
      </c>
      <c r="R4" s="177">
        <f t="shared" si="0"/>
        <v>2</v>
      </c>
      <c r="T4" s="166"/>
      <c r="X4" s="137" t="s">
        <v>602</v>
      </c>
      <c r="Y4" s="136"/>
      <c r="Z4" s="136"/>
      <c r="AA4" s="136"/>
      <c r="AB4" s="136"/>
      <c r="AC4" s="136"/>
      <c r="AD4" s="140">
        <v>1</v>
      </c>
      <c r="AE4" s="140">
        <v>1</v>
      </c>
      <c r="AF4" s="140">
        <v>1</v>
      </c>
      <c r="AG4" s="140">
        <v>1</v>
      </c>
      <c r="AH4" s="140">
        <v>2</v>
      </c>
      <c r="AI4" s="140">
        <v>2</v>
      </c>
      <c r="AJ4" s="140">
        <v>2</v>
      </c>
      <c r="AK4" s="140">
        <v>2</v>
      </c>
      <c r="AL4" s="140">
        <v>2</v>
      </c>
      <c r="AM4" s="140">
        <v>2</v>
      </c>
      <c r="AN4" s="140">
        <v>2</v>
      </c>
    </row>
    <row r="5" spans="1:40" ht="14.25" customHeight="1" x14ac:dyDescent="0.3">
      <c r="B5" s="138" t="s">
        <v>603</v>
      </c>
      <c r="H5" s="183">
        <f>AD5</f>
        <v>1</v>
      </c>
      <c r="I5" s="183">
        <f t="shared" ref="I5:R5" si="1">AE5</f>
        <v>1</v>
      </c>
      <c r="J5" s="183">
        <f t="shared" si="1"/>
        <v>1</v>
      </c>
      <c r="K5" s="183">
        <f t="shared" si="1"/>
        <v>1</v>
      </c>
      <c r="L5" s="183">
        <f t="shared" si="1"/>
        <v>2</v>
      </c>
      <c r="M5" s="183">
        <f t="shared" si="1"/>
        <v>2</v>
      </c>
      <c r="N5" s="183">
        <f t="shared" si="1"/>
        <v>2</v>
      </c>
      <c r="O5" s="183">
        <f t="shared" si="1"/>
        <v>2</v>
      </c>
      <c r="P5" s="183">
        <f t="shared" si="1"/>
        <v>2</v>
      </c>
      <c r="Q5" s="183">
        <f t="shared" si="1"/>
        <v>2</v>
      </c>
      <c r="R5" s="183">
        <f t="shared" si="1"/>
        <v>2</v>
      </c>
      <c r="T5" s="166"/>
      <c r="X5" s="138" t="s">
        <v>603</v>
      </c>
      <c r="AC5" t="s">
        <v>334</v>
      </c>
      <c r="AD5" s="142">
        <f>AD4-AD20-AD23</f>
        <v>1</v>
      </c>
      <c r="AE5" s="142">
        <f t="shared" ref="AE5:AN5" si="2">AE4-AE20-AE23</f>
        <v>1</v>
      </c>
      <c r="AF5" s="142">
        <f t="shared" si="2"/>
        <v>1</v>
      </c>
      <c r="AG5" s="142">
        <f t="shared" si="2"/>
        <v>1</v>
      </c>
      <c r="AH5" s="142">
        <f t="shared" si="2"/>
        <v>2</v>
      </c>
      <c r="AI5" s="142">
        <f t="shared" si="2"/>
        <v>2</v>
      </c>
      <c r="AJ5" s="142">
        <f t="shared" si="2"/>
        <v>2</v>
      </c>
      <c r="AK5" s="142">
        <f t="shared" si="2"/>
        <v>2</v>
      </c>
      <c r="AL5" s="142">
        <f t="shared" si="2"/>
        <v>2</v>
      </c>
      <c r="AM5" s="142">
        <f t="shared" si="2"/>
        <v>2</v>
      </c>
      <c r="AN5" s="142">
        <f t="shared" si="2"/>
        <v>2</v>
      </c>
    </row>
    <row r="6" spans="1:40" ht="14.25" customHeight="1" x14ac:dyDescent="0.3">
      <c r="B6" s="23"/>
      <c r="C6" t="s">
        <v>604</v>
      </c>
      <c r="H6" s="171">
        <f>H$5*AD6</f>
        <v>1</v>
      </c>
      <c r="I6" s="171">
        <f t="shared" ref="I6:R8" si="3">I$5*AE6</f>
        <v>1</v>
      </c>
      <c r="J6" s="171">
        <f t="shared" si="3"/>
        <v>1</v>
      </c>
      <c r="K6" s="171">
        <f t="shared" si="3"/>
        <v>1</v>
      </c>
      <c r="L6" s="171">
        <f t="shared" si="3"/>
        <v>1</v>
      </c>
      <c r="M6" s="171">
        <f t="shared" si="3"/>
        <v>1</v>
      </c>
      <c r="N6" s="171">
        <f t="shared" si="3"/>
        <v>1</v>
      </c>
      <c r="O6" s="171">
        <f t="shared" si="3"/>
        <v>1</v>
      </c>
      <c r="P6" s="171">
        <f t="shared" si="3"/>
        <v>1</v>
      </c>
      <c r="Q6" s="171">
        <f t="shared" si="3"/>
        <v>1</v>
      </c>
      <c r="R6" s="171">
        <f t="shared" si="3"/>
        <v>1</v>
      </c>
      <c r="T6" t="s">
        <v>644</v>
      </c>
      <c r="Y6" t="s">
        <v>604</v>
      </c>
      <c r="AC6" t="s">
        <v>334</v>
      </c>
      <c r="AD6" s="172">
        <v>1</v>
      </c>
      <c r="AE6" s="172">
        <v>1</v>
      </c>
      <c r="AF6" s="172">
        <v>1</v>
      </c>
      <c r="AG6" s="172">
        <v>1</v>
      </c>
      <c r="AH6" s="172">
        <v>0.5</v>
      </c>
      <c r="AI6" s="172">
        <v>0.5</v>
      </c>
      <c r="AJ6" s="172">
        <v>0.5</v>
      </c>
      <c r="AK6" s="172">
        <v>0.5</v>
      </c>
      <c r="AL6" s="172">
        <v>0.5</v>
      </c>
      <c r="AM6" s="172">
        <v>0.5</v>
      </c>
      <c r="AN6" s="172">
        <v>0.5</v>
      </c>
    </row>
    <row r="7" spans="1:40" ht="14.25" customHeight="1" x14ac:dyDescent="0.3">
      <c r="B7" s="23"/>
      <c r="C7" t="s">
        <v>605</v>
      </c>
      <c r="H7" s="171">
        <f>H$5*AD7</f>
        <v>0</v>
      </c>
      <c r="I7" s="171">
        <f t="shared" si="3"/>
        <v>0</v>
      </c>
      <c r="J7" s="171">
        <f t="shared" si="3"/>
        <v>0</v>
      </c>
      <c r="K7" s="171">
        <f t="shared" si="3"/>
        <v>0</v>
      </c>
      <c r="L7" s="171">
        <v>1</v>
      </c>
      <c r="M7" s="171">
        <v>1</v>
      </c>
      <c r="N7" s="171">
        <v>1</v>
      </c>
      <c r="O7" s="171">
        <v>1</v>
      </c>
      <c r="P7" s="171">
        <v>1</v>
      </c>
      <c r="Q7" s="171">
        <v>1</v>
      </c>
      <c r="R7" s="171">
        <v>1</v>
      </c>
      <c r="T7" t="s">
        <v>644</v>
      </c>
      <c r="Y7" t="s">
        <v>605</v>
      </c>
      <c r="AC7" t="s">
        <v>334</v>
      </c>
      <c r="AD7" s="172"/>
      <c r="AE7" s="172"/>
      <c r="AF7" s="172"/>
      <c r="AG7" s="172"/>
      <c r="AH7" s="172"/>
      <c r="AI7" s="172"/>
      <c r="AJ7" s="172"/>
      <c r="AK7" s="172"/>
      <c r="AL7" s="172"/>
      <c r="AM7" s="172"/>
      <c r="AN7" s="172"/>
    </row>
    <row r="8" spans="1:40" ht="14.25" customHeight="1" x14ac:dyDescent="0.3">
      <c r="B8" s="133"/>
      <c r="C8" t="s">
        <v>606</v>
      </c>
      <c r="H8" s="171">
        <f>H$5*AD8</f>
        <v>0</v>
      </c>
      <c r="I8" s="171">
        <f t="shared" si="3"/>
        <v>0</v>
      </c>
      <c r="J8" s="171">
        <f t="shared" si="3"/>
        <v>0</v>
      </c>
      <c r="K8" s="171">
        <f t="shared" si="3"/>
        <v>0</v>
      </c>
      <c r="L8" s="171">
        <f t="shared" si="3"/>
        <v>0</v>
      </c>
      <c r="M8" s="171">
        <f t="shared" si="3"/>
        <v>0</v>
      </c>
      <c r="N8" s="171">
        <f t="shared" si="3"/>
        <v>0</v>
      </c>
      <c r="O8" s="171">
        <f t="shared" si="3"/>
        <v>0</v>
      </c>
      <c r="P8" s="171">
        <f t="shared" si="3"/>
        <v>0</v>
      </c>
      <c r="Q8" s="171">
        <f t="shared" si="3"/>
        <v>0</v>
      </c>
      <c r="R8" s="171">
        <f t="shared" si="3"/>
        <v>0</v>
      </c>
      <c r="T8" t="s">
        <v>644</v>
      </c>
      <c r="Y8" t="s">
        <v>606</v>
      </c>
      <c r="AC8" t="s">
        <v>334</v>
      </c>
      <c r="AD8" s="172"/>
      <c r="AE8" s="172"/>
      <c r="AF8" s="172"/>
      <c r="AG8" s="172"/>
      <c r="AH8" s="172"/>
      <c r="AI8" s="172"/>
      <c r="AJ8" s="172"/>
      <c r="AK8" s="172"/>
      <c r="AL8" s="172"/>
      <c r="AM8" s="172"/>
      <c r="AN8" s="172"/>
    </row>
    <row r="9" spans="1:40" ht="14.25" customHeight="1" x14ac:dyDescent="0.3">
      <c r="B9" s="133"/>
      <c r="C9" t="s">
        <v>607</v>
      </c>
      <c r="Y9" t="s">
        <v>607</v>
      </c>
      <c r="AD9" s="147"/>
      <c r="AE9" s="147"/>
      <c r="AF9" s="147"/>
      <c r="AG9" s="147"/>
      <c r="AH9" s="147"/>
      <c r="AI9" s="147"/>
      <c r="AJ9" s="147"/>
      <c r="AK9" s="147"/>
      <c r="AL9" s="147"/>
      <c r="AM9" s="147"/>
      <c r="AN9" s="147"/>
    </row>
    <row r="10" spans="1:40" ht="14.25" hidden="1" customHeight="1" outlineLevel="1" x14ac:dyDescent="0.3">
      <c r="B10" s="143" t="s">
        <v>411</v>
      </c>
      <c r="X10" s="134" t="s">
        <v>395</v>
      </c>
      <c r="AC10" t="s">
        <v>334</v>
      </c>
      <c r="AD10" s="147"/>
      <c r="AE10" s="147"/>
      <c r="AF10" s="147"/>
      <c r="AG10" s="147"/>
      <c r="AH10" s="147"/>
      <c r="AI10" s="147"/>
      <c r="AJ10" s="147"/>
      <c r="AK10" s="147"/>
      <c r="AL10" s="147"/>
      <c r="AM10" s="147"/>
      <c r="AN10" s="147"/>
    </row>
    <row r="11" spans="1:40" ht="14.25" hidden="1" customHeight="1" outlineLevel="1" x14ac:dyDescent="0.3">
      <c r="B11" s="133"/>
      <c r="C11" s="144" t="s">
        <v>407</v>
      </c>
      <c r="X11" s="133" t="s">
        <v>10</v>
      </c>
      <c r="AC11" t="s">
        <v>334</v>
      </c>
      <c r="AD11" s="147"/>
      <c r="AE11" s="147"/>
      <c r="AF11" s="147"/>
      <c r="AG11" s="147"/>
      <c r="AH11" s="147"/>
      <c r="AI11" s="147"/>
      <c r="AJ11" s="147"/>
      <c r="AK11" s="147"/>
      <c r="AL11" s="147"/>
      <c r="AM11" s="147"/>
      <c r="AN11" s="147"/>
    </row>
    <row r="12" spans="1:40" ht="14.25" hidden="1" customHeight="1" outlineLevel="1" x14ac:dyDescent="0.3">
      <c r="B12" s="133"/>
      <c r="C12" s="144" t="s">
        <v>408</v>
      </c>
      <c r="X12" s="133" t="s">
        <v>12</v>
      </c>
      <c r="AC12" t="s">
        <v>334</v>
      </c>
      <c r="AD12" s="147"/>
      <c r="AE12" s="147"/>
      <c r="AF12" s="147"/>
      <c r="AG12" s="147"/>
      <c r="AH12" s="147"/>
      <c r="AI12" s="147"/>
      <c r="AJ12" s="147"/>
      <c r="AK12" s="147"/>
      <c r="AL12" s="147"/>
      <c r="AM12" s="147"/>
      <c r="AN12" s="147"/>
    </row>
    <row r="13" spans="1:40" ht="14.25" hidden="1" customHeight="1" outlineLevel="1" x14ac:dyDescent="0.3">
      <c r="B13" s="135"/>
      <c r="C13" s="144" t="s">
        <v>409</v>
      </c>
      <c r="X13" s="135" t="s">
        <v>21</v>
      </c>
      <c r="AC13" t="s">
        <v>334</v>
      </c>
      <c r="AD13" s="147"/>
      <c r="AE13" s="147"/>
      <c r="AF13" s="147"/>
      <c r="AG13" s="147"/>
      <c r="AH13" s="147"/>
      <c r="AI13" s="147"/>
      <c r="AJ13" s="147"/>
      <c r="AK13" s="147"/>
      <c r="AL13" s="147"/>
      <c r="AM13" s="147"/>
      <c r="AN13" s="147"/>
    </row>
    <row r="14" spans="1:40" ht="14.25" hidden="1" customHeight="1" outlineLevel="1" x14ac:dyDescent="0.3">
      <c r="B14" s="135"/>
      <c r="C14" s="144" t="s">
        <v>410</v>
      </c>
      <c r="X14" s="135"/>
      <c r="AD14" s="147"/>
      <c r="AE14" s="147"/>
      <c r="AF14" s="147"/>
      <c r="AG14" s="147"/>
      <c r="AH14" s="147"/>
      <c r="AI14" s="147"/>
      <c r="AJ14" s="147"/>
      <c r="AK14" s="147"/>
      <c r="AL14" s="147"/>
      <c r="AM14" s="147"/>
      <c r="AN14" s="147"/>
    </row>
    <row r="15" spans="1:40" ht="14.25" hidden="1" customHeight="1" outlineLevel="1" x14ac:dyDescent="0.3">
      <c r="B15" s="143" t="s">
        <v>411</v>
      </c>
      <c r="X15" s="134" t="s">
        <v>396</v>
      </c>
      <c r="AC15" t="s">
        <v>334</v>
      </c>
      <c r="AD15" s="147"/>
      <c r="AE15" s="147"/>
      <c r="AF15" s="147"/>
      <c r="AG15" s="147"/>
      <c r="AH15" s="147"/>
      <c r="AI15" s="147"/>
      <c r="AJ15" s="147"/>
      <c r="AK15" s="147"/>
      <c r="AL15" s="147"/>
      <c r="AM15" s="147"/>
      <c r="AN15" s="147"/>
    </row>
    <row r="16" spans="1:40" ht="14.25" hidden="1" customHeight="1" outlineLevel="1" x14ac:dyDescent="0.3">
      <c r="B16" s="133"/>
      <c r="C16" s="144" t="s">
        <v>407</v>
      </c>
      <c r="X16" s="133" t="s">
        <v>10</v>
      </c>
      <c r="AC16" t="s">
        <v>334</v>
      </c>
      <c r="AD16" s="147"/>
      <c r="AE16" s="147"/>
      <c r="AF16" s="147"/>
      <c r="AG16" s="147"/>
      <c r="AH16" s="147"/>
      <c r="AI16" s="147"/>
      <c r="AJ16" s="147"/>
      <c r="AK16" s="147"/>
      <c r="AL16" s="147"/>
      <c r="AM16" s="147"/>
      <c r="AN16" s="147"/>
    </row>
    <row r="17" spans="1:40" ht="14.25" hidden="1" customHeight="1" outlineLevel="1" x14ac:dyDescent="0.3">
      <c r="B17" s="133"/>
      <c r="C17" s="144" t="s">
        <v>408</v>
      </c>
      <c r="X17" s="133" t="s">
        <v>12</v>
      </c>
      <c r="AC17" t="s">
        <v>334</v>
      </c>
      <c r="AD17" s="147"/>
      <c r="AE17" s="147"/>
      <c r="AF17" s="147"/>
      <c r="AG17" s="147"/>
      <c r="AH17" s="147"/>
      <c r="AI17" s="147"/>
      <c r="AJ17" s="147"/>
      <c r="AK17" s="147"/>
      <c r="AL17" s="147"/>
      <c r="AM17" s="147"/>
      <c r="AN17" s="147"/>
    </row>
    <row r="18" spans="1:40" ht="14.25" hidden="1" customHeight="1" outlineLevel="1" x14ac:dyDescent="0.3">
      <c r="B18" s="133"/>
      <c r="C18" s="144" t="s">
        <v>409</v>
      </c>
      <c r="X18" s="133" t="s">
        <v>21</v>
      </c>
      <c r="AC18" t="s">
        <v>334</v>
      </c>
      <c r="AD18" s="147"/>
      <c r="AE18" s="147"/>
      <c r="AF18" s="147"/>
      <c r="AG18" s="147"/>
      <c r="AH18" s="147"/>
      <c r="AI18" s="147"/>
      <c r="AJ18" s="147"/>
      <c r="AK18" s="147"/>
      <c r="AL18" s="147"/>
      <c r="AM18" s="147"/>
      <c r="AN18" s="147"/>
    </row>
    <row r="19" spans="1:40" ht="14.25" hidden="1" customHeight="1" outlineLevel="1" x14ac:dyDescent="0.3">
      <c r="B19" s="133"/>
      <c r="C19" s="144" t="s">
        <v>410</v>
      </c>
      <c r="X19" s="133"/>
      <c r="AD19" s="147"/>
      <c r="AE19" s="147"/>
      <c r="AF19" s="147"/>
      <c r="AG19" s="147"/>
      <c r="AH19" s="147"/>
      <c r="AI19" s="147"/>
      <c r="AJ19" s="147"/>
      <c r="AK19" s="147"/>
      <c r="AL19" s="147"/>
      <c r="AM19" s="147"/>
      <c r="AN19" s="147"/>
    </row>
    <row r="20" spans="1:40" ht="14.25" customHeight="1" collapsed="1" x14ac:dyDescent="0.3">
      <c r="B20" s="138" t="s">
        <v>608</v>
      </c>
      <c r="T20" s="166"/>
      <c r="X20" s="138" t="s">
        <v>633</v>
      </c>
      <c r="AD20" s="147"/>
      <c r="AE20" s="147"/>
      <c r="AF20" s="147"/>
      <c r="AG20" s="147"/>
      <c r="AH20" s="147"/>
      <c r="AI20" s="147"/>
      <c r="AJ20" s="147"/>
      <c r="AK20" s="147"/>
      <c r="AL20" s="147"/>
      <c r="AM20" s="147"/>
      <c r="AN20" s="147"/>
    </row>
    <row r="21" spans="1:40" ht="14.25" customHeight="1" x14ac:dyDescent="0.3">
      <c r="B21" s="138"/>
      <c r="C21" t="s">
        <v>604</v>
      </c>
      <c r="H21" s="178">
        <v>0</v>
      </c>
      <c r="I21" s="178">
        <v>0</v>
      </c>
      <c r="J21" s="178">
        <v>0</v>
      </c>
      <c r="K21" s="178">
        <v>0</v>
      </c>
      <c r="L21" s="178">
        <v>0</v>
      </c>
      <c r="M21" s="178">
        <v>0</v>
      </c>
      <c r="N21" s="178">
        <v>0</v>
      </c>
      <c r="O21" s="178">
        <v>0</v>
      </c>
      <c r="P21" s="178">
        <v>0</v>
      </c>
      <c r="Q21" s="178">
        <v>0</v>
      </c>
      <c r="R21" s="178">
        <v>0</v>
      </c>
      <c r="X21" s="138"/>
      <c r="Y21" t="s">
        <v>604</v>
      </c>
      <c r="AC21" t="s">
        <v>334</v>
      </c>
      <c r="AD21" s="172">
        <v>0</v>
      </c>
      <c r="AE21" s="172">
        <v>0</v>
      </c>
      <c r="AF21" s="172">
        <v>0</v>
      </c>
      <c r="AG21" s="172">
        <v>0</v>
      </c>
      <c r="AH21" s="172">
        <v>0.5</v>
      </c>
      <c r="AI21" s="172">
        <v>0.5</v>
      </c>
      <c r="AJ21" s="172">
        <v>0.5</v>
      </c>
      <c r="AK21" s="172">
        <v>0.5</v>
      </c>
      <c r="AL21" s="172">
        <v>0.5</v>
      </c>
      <c r="AM21" s="172">
        <v>0.5</v>
      </c>
      <c r="AN21" s="172">
        <v>0.5</v>
      </c>
    </row>
    <row r="22" spans="1:40" ht="14.25" customHeight="1" x14ac:dyDescent="0.3">
      <c r="B22" s="138"/>
      <c r="C22" t="s">
        <v>607</v>
      </c>
      <c r="H22" s="141"/>
      <c r="I22" s="141"/>
      <c r="J22" s="141"/>
      <c r="K22" s="141"/>
      <c r="L22" s="141"/>
      <c r="M22" s="141"/>
      <c r="N22" s="141"/>
      <c r="O22" s="141"/>
      <c r="P22" s="141"/>
      <c r="Q22" s="141"/>
      <c r="R22" s="141"/>
      <c r="X22" s="138"/>
      <c r="Y22" t="s">
        <v>607</v>
      </c>
      <c r="AC22" t="s">
        <v>334</v>
      </c>
      <c r="AD22" s="141"/>
      <c r="AE22" s="141"/>
      <c r="AF22" s="141"/>
      <c r="AG22" s="141"/>
      <c r="AH22" s="141"/>
      <c r="AI22" s="141"/>
      <c r="AJ22" s="141"/>
      <c r="AK22" s="141"/>
      <c r="AL22" s="141"/>
      <c r="AM22" s="141"/>
      <c r="AN22" s="141"/>
    </row>
    <row r="23" spans="1:40" ht="14.25" customHeight="1" x14ac:dyDescent="0.3">
      <c r="B23" s="138" t="s">
        <v>609</v>
      </c>
      <c r="H23" s="141"/>
      <c r="I23" s="141"/>
      <c r="J23" s="141"/>
      <c r="K23" s="141"/>
      <c r="L23" s="141"/>
      <c r="M23" s="141"/>
      <c r="N23" s="141"/>
      <c r="O23" s="141"/>
      <c r="P23" s="141"/>
      <c r="Q23" s="141"/>
      <c r="R23" s="141"/>
      <c r="T23" s="166"/>
      <c r="X23" s="138" t="s">
        <v>634</v>
      </c>
      <c r="AD23" s="141"/>
      <c r="AE23" s="141"/>
      <c r="AF23" s="141"/>
      <c r="AG23" s="141"/>
      <c r="AH23" s="141"/>
      <c r="AI23" s="141"/>
      <c r="AJ23" s="141"/>
      <c r="AK23" s="141"/>
      <c r="AL23" s="141"/>
      <c r="AM23" s="141"/>
      <c r="AN23" s="141"/>
    </row>
    <row r="24" spans="1:40" ht="14.25" customHeight="1" x14ac:dyDescent="0.3">
      <c r="B24" s="138"/>
      <c r="C24" t="s">
        <v>604</v>
      </c>
      <c r="X24" s="138"/>
      <c r="Y24" t="s">
        <v>604</v>
      </c>
      <c r="AC24" t="s">
        <v>334</v>
      </c>
      <c r="AD24" s="141"/>
      <c r="AE24" s="141"/>
      <c r="AF24" s="141"/>
      <c r="AG24" s="141"/>
      <c r="AH24" s="141"/>
      <c r="AI24" s="141"/>
      <c r="AJ24" s="141"/>
      <c r="AK24" s="141"/>
      <c r="AL24" s="141"/>
      <c r="AM24" s="141"/>
      <c r="AN24" s="141"/>
    </row>
    <row r="25" spans="1:40" ht="14.25" customHeight="1" x14ac:dyDescent="0.3">
      <c r="B25" s="138"/>
      <c r="C25" t="s">
        <v>605</v>
      </c>
      <c r="H25" s="178">
        <v>0</v>
      </c>
      <c r="I25" s="178">
        <v>0</v>
      </c>
      <c r="J25" s="178">
        <v>0</v>
      </c>
      <c r="K25" s="178">
        <v>0</v>
      </c>
      <c r="L25" s="178">
        <v>0</v>
      </c>
      <c r="M25" s="178">
        <v>0</v>
      </c>
      <c r="N25" s="178">
        <v>0</v>
      </c>
      <c r="O25" s="178">
        <v>0</v>
      </c>
      <c r="P25" s="178">
        <v>0</v>
      </c>
      <c r="Q25" s="178">
        <v>0</v>
      </c>
      <c r="R25" s="178">
        <v>0</v>
      </c>
      <c r="X25" s="138"/>
      <c r="Y25" t="s">
        <v>605</v>
      </c>
      <c r="AC25" t="s">
        <v>334</v>
      </c>
      <c r="AD25" s="172">
        <v>0</v>
      </c>
      <c r="AE25" s="172">
        <v>0</v>
      </c>
      <c r="AF25" s="172">
        <v>0</v>
      </c>
      <c r="AG25" s="172">
        <v>0</v>
      </c>
      <c r="AH25" s="172">
        <v>0</v>
      </c>
      <c r="AI25" s="172">
        <v>0</v>
      </c>
      <c r="AJ25" s="172">
        <v>0</v>
      </c>
      <c r="AK25" s="172">
        <v>0</v>
      </c>
      <c r="AL25" s="172">
        <v>0</v>
      </c>
      <c r="AM25" s="172">
        <v>0</v>
      </c>
      <c r="AN25" s="172">
        <v>0</v>
      </c>
    </row>
    <row r="26" spans="1:40" ht="14.25" customHeight="1" x14ac:dyDescent="0.3">
      <c r="B26" s="138"/>
      <c r="C26" t="s">
        <v>606</v>
      </c>
      <c r="H26" s="141"/>
      <c r="I26" s="141"/>
      <c r="J26" s="141"/>
      <c r="K26" s="141"/>
      <c r="L26" s="141"/>
      <c r="M26" s="141"/>
      <c r="N26" s="141"/>
      <c r="O26" s="141"/>
      <c r="P26" s="141"/>
      <c r="Q26" s="141"/>
      <c r="R26" s="141"/>
      <c r="X26" s="138"/>
      <c r="Y26" t="s">
        <v>606</v>
      </c>
      <c r="AC26" t="s">
        <v>334</v>
      </c>
      <c r="AD26" s="141"/>
      <c r="AE26" s="141"/>
      <c r="AF26" s="141"/>
      <c r="AG26" s="141"/>
      <c r="AH26" s="141"/>
      <c r="AI26" s="141"/>
      <c r="AJ26" s="141"/>
      <c r="AK26" s="141"/>
      <c r="AL26" s="141"/>
      <c r="AM26" s="141"/>
      <c r="AN26" s="141"/>
    </row>
    <row r="27" spans="1:40" ht="14.25" customHeight="1" x14ac:dyDescent="0.3">
      <c r="B27" s="138"/>
      <c r="C27" t="s">
        <v>610</v>
      </c>
      <c r="H27" s="141"/>
      <c r="I27" s="141"/>
      <c r="J27" s="141"/>
      <c r="K27" s="141"/>
      <c r="L27" s="141"/>
      <c r="M27" s="141"/>
      <c r="N27" s="141"/>
      <c r="O27" s="141"/>
      <c r="P27" s="141"/>
      <c r="Q27" s="141"/>
      <c r="R27" s="141"/>
      <c r="X27" s="138"/>
      <c r="Y27" t="s">
        <v>610</v>
      </c>
      <c r="AC27" t="s">
        <v>334</v>
      </c>
      <c r="AD27" s="141"/>
      <c r="AE27" s="141"/>
      <c r="AF27" s="141"/>
      <c r="AG27" s="141"/>
      <c r="AH27" s="141"/>
      <c r="AI27" s="141"/>
      <c r="AJ27" s="141"/>
      <c r="AK27" s="141"/>
      <c r="AL27" s="141"/>
      <c r="AM27" s="141"/>
      <c r="AN27" s="141"/>
    </row>
    <row r="28" spans="1:40" ht="14.25" customHeight="1" x14ac:dyDescent="0.3">
      <c r="B28" s="138"/>
      <c r="C28" t="s">
        <v>607</v>
      </c>
      <c r="H28" s="141"/>
      <c r="I28" s="141"/>
      <c r="J28" s="141"/>
      <c r="K28" s="141"/>
      <c r="L28" s="141"/>
      <c r="M28" s="141"/>
      <c r="N28" s="141"/>
      <c r="O28" s="141"/>
      <c r="P28" s="141"/>
      <c r="Q28" s="141"/>
      <c r="R28" s="141"/>
      <c r="X28" s="138"/>
      <c r="Y28" t="s">
        <v>607</v>
      </c>
      <c r="AC28" t="s">
        <v>334</v>
      </c>
      <c r="AD28" s="141"/>
      <c r="AE28" s="141"/>
      <c r="AF28" s="141"/>
      <c r="AG28" s="141"/>
      <c r="AH28" s="141"/>
      <c r="AI28" s="141"/>
      <c r="AJ28" s="141"/>
      <c r="AK28" s="141"/>
      <c r="AL28" s="141"/>
      <c r="AM28" s="141"/>
      <c r="AN28" s="141"/>
    </row>
    <row r="30" spans="1:40" ht="14.25" customHeight="1" x14ac:dyDescent="0.3">
      <c r="A30" s="195" t="s">
        <v>435</v>
      </c>
      <c r="B30" s="137" t="s">
        <v>611</v>
      </c>
      <c r="C30" s="136"/>
      <c r="D30" s="136"/>
      <c r="E30" s="136"/>
      <c r="F30" s="136"/>
      <c r="G30" s="136"/>
      <c r="H30" s="140"/>
      <c r="I30" s="140"/>
      <c r="J30" s="140"/>
      <c r="K30" s="140"/>
      <c r="L30" s="140"/>
      <c r="M30" s="140"/>
      <c r="N30" s="140"/>
      <c r="O30" s="140"/>
      <c r="P30" s="140"/>
      <c r="Q30" s="140"/>
      <c r="R30" s="140"/>
    </row>
    <row r="31" spans="1:40" ht="14.25" customHeight="1" x14ac:dyDescent="0.3">
      <c r="B31" s="138" t="s">
        <v>603</v>
      </c>
      <c r="H31" s="142"/>
      <c r="I31" s="142"/>
      <c r="J31" s="142"/>
      <c r="K31" s="142"/>
      <c r="L31" s="142"/>
      <c r="M31" s="142"/>
      <c r="N31" s="142"/>
      <c r="O31" s="142"/>
      <c r="P31" s="142"/>
      <c r="Q31" s="142"/>
      <c r="R31" s="142"/>
    </row>
    <row r="32" spans="1:40" ht="14.25" customHeight="1" x14ac:dyDescent="0.3">
      <c r="B32" s="23"/>
      <c r="C32" t="s">
        <v>604</v>
      </c>
      <c r="G32" t="s">
        <v>612</v>
      </c>
      <c r="H32" s="181">
        <f t="shared" ref="H32:N32" si="4">I32*0.99</f>
        <v>16609.404499702559</v>
      </c>
      <c r="I32" s="181">
        <f t="shared" si="4"/>
        <v>16777.176262325818</v>
      </c>
      <c r="J32" s="181">
        <f t="shared" si="4"/>
        <v>16946.642689217999</v>
      </c>
      <c r="K32" s="181">
        <f>L32*0.99</f>
        <v>17117.8208982</v>
      </c>
      <c r="L32" s="181">
        <f t="shared" si="4"/>
        <v>17290.728179999998</v>
      </c>
      <c r="M32" s="181">
        <f t="shared" si="4"/>
        <v>17465.381999999998</v>
      </c>
      <c r="N32" s="181">
        <f t="shared" si="4"/>
        <v>17641.8</v>
      </c>
      <c r="O32" s="181">
        <f>P32*0.99</f>
        <v>17820</v>
      </c>
      <c r="P32" s="181">
        <f>15000*1.2</f>
        <v>18000</v>
      </c>
      <c r="Q32" s="181">
        <f>15000*1.2</f>
        <v>18000</v>
      </c>
      <c r="R32" s="181">
        <f>15000*1.2</f>
        <v>18000</v>
      </c>
      <c r="T32" t="s">
        <v>644</v>
      </c>
    </row>
    <row r="33" spans="2:20" ht="14.25" customHeight="1" x14ac:dyDescent="0.3">
      <c r="B33" s="23"/>
      <c r="C33" t="s">
        <v>605</v>
      </c>
      <c r="G33" t="s">
        <v>612</v>
      </c>
      <c r="H33" s="181"/>
      <c r="I33" s="181"/>
      <c r="J33" s="181"/>
      <c r="K33" s="181"/>
      <c r="L33" s="181">
        <v>4290</v>
      </c>
      <c r="M33" s="181">
        <v>4290</v>
      </c>
      <c r="N33" s="181">
        <v>4290</v>
      </c>
      <c r="O33" s="181">
        <v>4290</v>
      </c>
      <c r="P33" s="181">
        <v>4290</v>
      </c>
      <c r="Q33" s="181">
        <v>4290</v>
      </c>
      <c r="R33" s="181">
        <v>4290</v>
      </c>
      <c r="T33" t="s">
        <v>644</v>
      </c>
    </row>
    <row r="34" spans="2:20" ht="14.25" customHeight="1" x14ac:dyDescent="0.3">
      <c r="B34" s="133"/>
      <c r="C34" t="s">
        <v>606</v>
      </c>
      <c r="G34" t="s">
        <v>612</v>
      </c>
      <c r="H34" s="182"/>
      <c r="I34" s="182"/>
      <c r="J34" s="182"/>
      <c r="K34" s="182"/>
      <c r="L34" s="182"/>
      <c r="M34" s="182"/>
      <c r="N34" s="182"/>
      <c r="O34" s="182"/>
      <c r="P34" s="182"/>
      <c r="Q34" s="182"/>
      <c r="R34" s="182"/>
    </row>
    <row r="35" spans="2:20" ht="14.25" customHeight="1" x14ac:dyDescent="0.3">
      <c r="B35" s="133"/>
      <c r="C35" t="s">
        <v>607</v>
      </c>
      <c r="G35" t="s">
        <v>612</v>
      </c>
      <c r="H35" s="182"/>
      <c r="I35" s="182"/>
      <c r="J35" s="182"/>
      <c r="K35" s="182"/>
      <c r="L35" s="182"/>
      <c r="M35" s="182"/>
      <c r="N35" s="182"/>
      <c r="O35" s="182"/>
      <c r="P35" s="182"/>
      <c r="Q35" s="182"/>
      <c r="R35" s="182"/>
    </row>
    <row r="36" spans="2:20" ht="14.25" hidden="1" customHeight="1" outlineLevel="1" x14ac:dyDescent="0.3">
      <c r="B36" s="143" t="s">
        <v>411</v>
      </c>
      <c r="G36" t="s">
        <v>402</v>
      </c>
      <c r="H36" s="182"/>
      <c r="I36" s="182"/>
      <c r="J36" s="182"/>
      <c r="K36" s="182"/>
      <c r="L36" s="182"/>
      <c r="M36" s="182"/>
      <c r="N36" s="182"/>
      <c r="O36" s="182"/>
      <c r="P36" s="182"/>
      <c r="Q36" s="182"/>
      <c r="R36" s="182"/>
    </row>
    <row r="37" spans="2:20" ht="14.25" hidden="1" customHeight="1" outlineLevel="1" x14ac:dyDescent="0.3">
      <c r="B37" s="133"/>
      <c r="C37" s="144" t="s">
        <v>407</v>
      </c>
      <c r="G37" t="s">
        <v>402</v>
      </c>
      <c r="H37" s="182"/>
      <c r="I37" s="182"/>
      <c r="J37" s="182"/>
      <c r="K37" s="182"/>
      <c r="L37" s="182"/>
      <c r="M37" s="182"/>
      <c r="N37" s="182"/>
      <c r="O37" s="182"/>
      <c r="P37" s="182"/>
      <c r="Q37" s="182"/>
      <c r="R37" s="182"/>
    </row>
    <row r="38" spans="2:20" ht="14.25" hidden="1" customHeight="1" outlineLevel="1" x14ac:dyDescent="0.3">
      <c r="B38" s="133"/>
      <c r="C38" s="144" t="s">
        <v>408</v>
      </c>
      <c r="G38" t="s">
        <v>402</v>
      </c>
      <c r="H38" s="182"/>
      <c r="I38" s="182"/>
      <c r="J38" s="182"/>
      <c r="K38" s="182"/>
      <c r="L38" s="182"/>
      <c r="M38" s="182"/>
      <c r="N38" s="182"/>
      <c r="O38" s="182"/>
      <c r="P38" s="182"/>
      <c r="Q38" s="182"/>
      <c r="R38" s="182"/>
    </row>
    <row r="39" spans="2:20" ht="14.25" hidden="1" customHeight="1" outlineLevel="1" x14ac:dyDescent="0.3">
      <c r="B39" s="135"/>
      <c r="C39" s="144" t="s">
        <v>409</v>
      </c>
      <c r="G39" t="s">
        <v>402</v>
      </c>
      <c r="H39" s="182"/>
      <c r="I39" s="182"/>
      <c r="J39" s="182"/>
      <c r="K39" s="182"/>
      <c r="L39" s="182"/>
      <c r="M39" s="182"/>
      <c r="N39" s="182"/>
      <c r="O39" s="182"/>
      <c r="P39" s="182"/>
      <c r="Q39" s="182"/>
      <c r="R39" s="182"/>
    </row>
    <row r="40" spans="2:20" ht="14.25" hidden="1" customHeight="1" outlineLevel="1" x14ac:dyDescent="0.3">
      <c r="B40" s="135"/>
      <c r="C40" s="144" t="s">
        <v>410</v>
      </c>
      <c r="G40" t="s">
        <v>402</v>
      </c>
      <c r="H40" s="182"/>
      <c r="I40" s="182"/>
      <c r="J40" s="182"/>
      <c r="K40" s="182"/>
      <c r="L40" s="182"/>
      <c r="M40" s="182"/>
      <c r="N40" s="182"/>
      <c r="O40" s="182"/>
      <c r="P40" s="182"/>
      <c r="Q40" s="182"/>
      <c r="R40" s="182"/>
    </row>
    <row r="41" spans="2:20" ht="14.25" hidden="1" customHeight="1" outlineLevel="1" x14ac:dyDescent="0.3">
      <c r="B41" s="143" t="s">
        <v>411</v>
      </c>
      <c r="G41" t="s">
        <v>402</v>
      </c>
      <c r="H41" s="182"/>
      <c r="I41" s="182"/>
      <c r="J41" s="182"/>
      <c r="K41" s="182"/>
      <c r="L41" s="182"/>
      <c r="M41" s="182"/>
      <c r="N41" s="182"/>
      <c r="O41" s="182"/>
      <c r="P41" s="182"/>
      <c r="Q41" s="182"/>
      <c r="R41" s="182"/>
    </row>
    <row r="42" spans="2:20" ht="14.25" hidden="1" customHeight="1" outlineLevel="1" x14ac:dyDescent="0.3">
      <c r="B42" s="133"/>
      <c r="C42" s="144" t="s">
        <v>407</v>
      </c>
      <c r="G42" t="s">
        <v>402</v>
      </c>
      <c r="H42" s="182"/>
      <c r="I42" s="182"/>
      <c r="J42" s="182"/>
      <c r="K42" s="182"/>
      <c r="L42" s="182"/>
      <c r="M42" s="182"/>
      <c r="N42" s="182"/>
      <c r="O42" s="182"/>
      <c r="P42" s="182"/>
      <c r="Q42" s="182"/>
      <c r="R42" s="182"/>
    </row>
    <row r="43" spans="2:20" ht="14.25" hidden="1" customHeight="1" outlineLevel="1" x14ac:dyDescent="0.3">
      <c r="B43" s="133"/>
      <c r="C43" s="144" t="s">
        <v>408</v>
      </c>
      <c r="G43" t="s">
        <v>402</v>
      </c>
      <c r="H43" s="182"/>
      <c r="I43" s="182"/>
      <c r="J43" s="182"/>
      <c r="K43" s="182"/>
      <c r="L43" s="182"/>
      <c r="M43" s="182"/>
      <c r="N43" s="182"/>
      <c r="O43" s="182"/>
      <c r="P43" s="182"/>
      <c r="Q43" s="182"/>
      <c r="R43" s="182"/>
    </row>
    <row r="44" spans="2:20" ht="14.25" hidden="1" customHeight="1" outlineLevel="1" x14ac:dyDescent="0.3">
      <c r="B44" s="133"/>
      <c r="C44" s="144" t="s">
        <v>409</v>
      </c>
      <c r="G44" t="s">
        <v>402</v>
      </c>
      <c r="H44" s="182"/>
      <c r="I44" s="182"/>
      <c r="J44" s="182"/>
      <c r="K44" s="182"/>
      <c r="L44" s="182"/>
      <c r="M44" s="182"/>
      <c r="N44" s="182"/>
      <c r="O44" s="182"/>
      <c r="P44" s="182"/>
      <c r="Q44" s="182"/>
      <c r="R44" s="182"/>
    </row>
    <row r="45" spans="2:20" ht="14.25" hidden="1" customHeight="1" outlineLevel="1" x14ac:dyDescent="0.3">
      <c r="B45" s="133"/>
      <c r="C45" s="144" t="s">
        <v>410</v>
      </c>
      <c r="G45" t="s">
        <v>402</v>
      </c>
      <c r="H45" s="182"/>
      <c r="I45" s="182"/>
      <c r="J45" s="182"/>
      <c r="K45" s="182"/>
      <c r="L45" s="182"/>
      <c r="M45" s="182"/>
      <c r="N45" s="182"/>
      <c r="O45" s="182"/>
      <c r="P45" s="182"/>
      <c r="Q45" s="182"/>
      <c r="R45" s="182"/>
    </row>
    <row r="46" spans="2:20" ht="14.25" customHeight="1" collapsed="1" x14ac:dyDescent="0.3">
      <c r="B46" s="138" t="s">
        <v>608</v>
      </c>
      <c r="H46" s="171"/>
      <c r="I46" s="171"/>
      <c r="J46" s="171"/>
      <c r="K46" s="171"/>
      <c r="L46" s="171"/>
      <c r="M46" s="171"/>
      <c r="N46" s="171"/>
      <c r="O46" s="171"/>
      <c r="P46" s="171"/>
      <c r="Q46" s="171"/>
      <c r="R46" s="171"/>
    </row>
    <row r="47" spans="2:20" ht="14.25" customHeight="1" x14ac:dyDescent="0.3">
      <c r="B47" s="138"/>
      <c r="C47" t="s">
        <v>604</v>
      </c>
      <c r="G47" t="s">
        <v>612</v>
      </c>
      <c r="H47" s="181"/>
      <c r="I47" s="181"/>
      <c r="J47" s="181"/>
      <c r="K47" s="181"/>
      <c r="L47" s="181"/>
      <c r="M47" s="181"/>
      <c r="N47" s="181"/>
      <c r="O47" s="181"/>
      <c r="P47" s="181"/>
      <c r="Q47" s="181"/>
      <c r="R47" s="181"/>
      <c r="T47" t="s">
        <v>644</v>
      </c>
    </row>
    <row r="48" spans="2:20" ht="14.25" customHeight="1" x14ac:dyDescent="0.3">
      <c r="B48" s="138"/>
      <c r="C48" t="s">
        <v>607</v>
      </c>
      <c r="G48" t="s">
        <v>612</v>
      </c>
      <c r="H48" s="171"/>
      <c r="I48" s="171"/>
      <c r="J48" s="171"/>
      <c r="K48" s="171"/>
      <c r="L48" s="171"/>
      <c r="M48" s="171"/>
      <c r="N48" s="171"/>
      <c r="O48" s="171"/>
      <c r="P48" s="171"/>
      <c r="Q48" s="171"/>
      <c r="R48" s="171"/>
    </row>
    <row r="49" spans="1:20" ht="14.25" customHeight="1" x14ac:dyDescent="0.3">
      <c r="B49" s="138" t="s">
        <v>609</v>
      </c>
      <c r="H49" s="171"/>
      <c r="I49" s="171"/>
      <c r="J49" s="171"/>
      <c r="K49" s="171"/>
      <c r="L49" s="171"/>
      <c r="M49" s="171"/>
      <c r="N49" s="171"/>
      <c r="O49" s="171"/>
      <c r="P49" s="171"/>
      <c r="Q49" s="171"/>
      <c r="R49" s="171"/>
    </row>
    <row r="50" spans="1:20" ht="14.25" customHeight="1" x14ac:dyDescent="0.3">
      <c r="B50" s="138"/>
      <c r="C50" t="s">
        <v>604</v>
      </c>
      <c r="G50" t="s">
        <v>612</v>
      </c>
      <c r="H50" s="171"/>
      <c r="I50" s="171"/>
      <c r="J50" s="171"/>
      <c r="K50" s="171"/>
      <c r="L50" s="171"/>
      <c r="M50" s="171"/>
      <c r="N50" s="171"/>
      <c r="O50" s="171"/>
      <c r="P50" s="171"/>
      <c r="Q50" s="171"/>
      <c r="R50" s="171"/>
    </row>
    <row r="51" spans="1:20" ht="14.25" customHeight="1" x14ac:dyDescent="0.3">
      <c r="B51" s="138"/>
      <c r="C51" t="s">
        <v>605</v>
      </c>
      <c r="G51" t="s">
        <v>612</v>
      </c>
      <c r="H51" s="181"/>
      <c r="I51" s="181"/>
      <c r="J51" s="181"/>
      <c r="K51" s="181"/>
      <c r="L51" s="181"/>
      <c r="M51" s="181"/>
      <c r="N51" s="181"/>
      <c r="O51" s="181"/>
      <c r="P51" s="181"/>
      <c r="Q51" s="181"/>
      <c r="R51" s="181"/>
      <c r="T51" t="s">
        <v>644</v>
      </c>
    </row>
    <row r="52" spans="1:20" ht="14.25" customHeight="1" x14ac:dyDescent="0.3">
      <c r="B52" s="138"/>
      <c r="C52" t="s">
        <v>606</v>
      </c>
      <c r="G52" t="s">
        <v>612</v>
      </c>
      <c r="H52" s="171"/>
      <c r="I52" s="171"/>
      <c r="J52" s="171"/>
      <c r="K52" s="171"/>
      <c r="L52" s="171"/>
      <c r="M52" s="171"/>
      <c r="N52" s="171"/>
      <c r="O52" s="171"/>
      <c r="P52" s="171"/>
      <c r="Q52" s="171"/>
      <c r="R52" s="171"/>
    </row>
    <row r="53" spans="1:20" ht="14.25" customHeight="1" x14ac:dyDescent="0.3">
      <c r="B53" s="138"/>
      <c r="C53" t="s">
        <v>610</v>
      </c>
      <c r="G53" t="s">
        <v>612</v>
      </c>
      <c r="H53" s="171"/>
      <c r="I53" s="171"/>
      <c r="J53" s="171"/>
      <c r="K53" s="171"/>
      <c r="L53" s="171"/>
      <c r="M53" s="171"/>
      <c r="N53" s="171"/>
      <c r="O53" s="171"/>
      <c r="P53" s="171"/>
      <c r="Q53" s="171"/>
      <c r="R53" s="171"/>
    </row>
    <row r="54" spans="1:20" ht="14.25" customHeight="1" x14ac:dyDescent="0.3">
      <c r="B54" s="138"/>
      <c r="C54" t="s">
        <v>607</v>
      </c>
      <c r="H54" s="171"/>
      <c r="I54" s="171"/>
      <c r="J54" s="171"/>
      <c r="K54" s="171"/>
      <c r="L54" s="171"/>
      <c r="M54" s="171"/>
      <c r="N54" s="171"/>
      <c r="O54" s="171"/>
      <c r="P54" s="171"/>
      <c r="Q54" s="171"/>
      <c r="R54" s="171"/>
    </row>
    <row r="57" spans="1:20" ht="14.25" customHeight="1" x14ac:dyDescent="0.3">
      <c r="A57" s="195">
        <v>3</v>
      </c>
      <c r="B57" s="137" t="s">
        <v>649</v>
      </c>
      <c r="C57" s="136"/>
      <c r="D57" s="136"/>
      <c r="E57" s="136"/>
      <c r="F57" s="136"/>
      <c r="G57" s="136"/>
      <c r="H57" s="140"/>
      <c r="I57" s="140"/>
      <c r="J57" s="140"/>
      <c r="K57" s="140"/>
      <c r="L57" s="140"/>
      <c r="M57" s="140"/>
      <c r="N57" s="140"/>
      <c r="O57" s="140"/>
      <c r="P57" s="140"/>
      <c r="Q57" s="140"/>
      <c r="R57" s="140"/>
    </row>
    <row r="58" spans="1:20" ht="14.25" customHeight="1" x14ac:dyDescent="0.3">
      <c r="B58" s="138" t="s">
        <v>603</v>
      </c>
      <c r="H58" s="142"/>
      <c r="I58" s="142"/>
      <c r="J58" s="142"/>
      <c r="K58" s="142"/>
      <c r="L58" s="142"/>
      <c r="M58" s="142"/>
      <c r="N58" s="142"/>
      <c r="O58" s="142"/>
      <c r="P58" s="142"/>
      <c r="Q58" s="142"/>
      <c r="R58" s="142"/>
    </row>
    <row r="59" spans="1:20" ht="14.25" customHeight="1" x14ac:dyDescent="0.3">
      <c r="B59" s="23"/>
      <c r="C59" t="s">
        <v>604</v>
      </c>
      <c r="G59" t="s">
        <v>613</v>
      </c>
      <c r="H59" s="152">
        <f>H32*H5</f>
        <v>16609.404499702559</v>
      </c>
      <c r="I59" s="152">
        <f>I32*I5</f>
        <v>16777.176262325818</v>
      </c>
      <c r="J59" s="152">
        <f>J32*J5</f>
        <v>16946.642689217999</v>
      </c>
      <c r="K59" s="152">
        <f>K32*K6</f>
        <v>17117.8208982</v>
      </c>
      <c r="L59" s="152">
        <f t="shared" ref="L59:R59" si="5">L32*L6</f>
        <v>17290.728179999998</v>
      </c>
      <c r="M59" s="152">
        <f t="shared" si="5"/>
        <v>17465.381999999998</v>
      </c>
      <c r="N59" s="152">
        <f t="shared" si="5"/>
        <v>17641.8</v>
      </c>
      <c r="O59" s="152">
        <f t="shared" si="5"/>
        <v>17820</v>
      </c>
      <c r="P59" s="152">
        <f t="shared" si="5"/>
        <v>18000</v>
      </c>
      <c r="Q59" s="152">
        <f t="shared" si="5"/>
        <v>18000</v>
      </c>
      <c r="R59" s="152">
        <f t="shared" si="5"/>
        <v>18000</v>
      </c>
      <c r="T59" t="s">
        <v>627</v>
      </c>
    </row>
    <row r="60" spans="1:20" ht="14.25" customHeight="1" x14ac:dyDescent="0.3">
      <c r="B60" s="23"/>
      <c r="C60" t="s">
        <v>605</v>
      </c>
      <c r="G60" t="s">
        <v>613</v>
      </c>
      <c r="H60" s="152">
        <f t="shared" ref="H60:R62" si="6">H33*H6</f>
        <v>0</v>
      </c>
      <c r="I60" s="152">
        <f t="shared" si="6"/>
        <v>0</v>
      </c>
      <c r="J60" s="152">
        <f t="shared" si="6"/>
        <v>0</v>
      </c>
      <c r="K60" s="152">
        <f t="shared" si="6"/>
        <v>0</v>
      </c>
      <c r="L60" s="152">
        <f t="shared" si="6"/>
        <v>4290</v>
      </c>
      <c r="M60" s="152">
        <f t="shared" si="6"/>
        <v>4290</v>
      </c>
      <c r="N60" s="152">
        <f t="shared" si="6"/>
        <v>4290</v>
      </c>
      <c r="O60" s="152">
        <f t="shared" si="6"/>
        <v>4290</v>
      </c>
      <c r="P60" s="152">
        <f t="shared" si="6"/>
        <v>4290</v>
      </c>
      <c r="Q60" s="152">
        <f t="shared" si="6"/>
        <v>4290</v>
      </c>
      <c r="R60" s="152">
        <f t="shared" si="6"/>
        <v>4290</v>
      </c>
      <c r="T60" t="s">
        <v>627</v>
      </c>
    </row>
    <row r="61" spans="1:20" ht="14.25" customHeight="1" x14ac:dyDescent="0.3">
      <c r="B61" s="133"/>
      <c r="C61" t="s">
        <v>606</v>
      </c>
      <c r="G61" t="s">
        <v>613</v>
      </c>
      <c r="H61" s="152">
        <f t="shared" si="6"/>
        <v>0</v>
      </c>
      <c r="I61" s="152">
        <f t="shared" si="6"/>
        <v>0</v>
      </c>
      <c r="J61" s="152">
        <f t="shared" si="6"/>
        <v>0</v>
      </c>
      <c r="K61" s="152">
        <f t="shared" si="6"/>
        <v>0</v>
      </c>
      <c r="L61" s="152">
        <f t="shared" si="6"/>
        <v>0</v>
      </c>
      <c r="M61" s="152">
        <f t="shared" si="6"/>
        <v>0</v>
      </c>
      <c r="N61" s="152">
        <f t="shared" si="6"/>
        <v>0</v>
      </c>
      <c r="O61" s="152">
        <f t="shared" si="6"/>
        <v>0</v>
      </c>
      <c r="P61" s="152">
        <f t="shared" si="6"/>
        <v>0</v>
      </c>
      <c r="Q61" s="152">
        <f t="shared" si="6"/>
        <v>0</v>
      </c>
      <c r="R61" s="152">
        <f t="shared" si="6"/>
        <v>0</v>
      </c>
      <c r="T61" t="s">
        <v>627</v>
      </c>
    </row>
    <row r="62" spans="1:20" ht="14.25" customHeight="1" x14ac:dyDescent="0.3">
      <c r="B62" s="133"/>
      <c r="C62" t="s">
        <v>607</v>
      </c>
      <c r="G62" t="s">
        <v>613</v>
      </c>
      <c r="H62" s="152">
        <f t="shared" si="6"/>
        <v>0</v>
      </c>
      <c r="I62" s="152">
        <f t="shared" si="6"/>
        <v>0</v>
      </c>
      <c r="J62" s="152">
        <f t="shared" si="6"/>
        <v>0</v>
      </c>
      <c r="K62" s="152">
        <f t="shared" si="6"/>
        <v>0</v>
      </c>
      <c r="L62" s="152">
        <f t="shared" si="6"/>
        <v>0</v>
      </c>
      <c r="M62" s="152">
        <f t="shared" si="6"/>
        <v>0</v>
      </c>
      <c r="N62" s="152">
        <f t="shared" si="6"/>
        <v>0</v>
      </c>
      <c r="O62" s="152">
        <f t="shared" si="6"/>
        <v>0</v>
      </c>
      <c r="P62" s="152">
        <f t="shared" si="6"/>
        <v>0</v>
      </c>
      <c r="Q62" s="152">
        <f t="shared" si="6"/>
        <v>0</v>
      </c>
      <c r="R62" s="152">
        <f t="shared" si="6"/>
        <v>0</v>
      </c>
      <c r="T62" t="s">
        <v>627</v>
      </c>
    </row>
    <row r="63" spans="1:20" ht="14.25" hidden="1" customHeight="1" outlineLevel="1" x14ac:dyDescent="0.3">
      <c r="B63" s="143" t="s">
        <v>411</v>
      </c>
      <c r="G63" t="s">
        <v>471</v>
      </c>
      <c r="H63" s="152"/>
      <c r="I63" s="152"/>
      <c r="J63" s="152"/>
      <c r="K63" s="152"/>
      <c r="L63" s="152"/>
      <c r="M63" s="152"/>
      <c r="N63" s="152"/>
      <c r="O63" s="152"/>
      <c r="P63" s="152"/>
      <c r="Q63" s="152"/>
      <c r="R63" s="152"/>
    </row>
    <row r="64" spans="1:20" ht="14.25" hidden="1" customHeight="1" outlineLevel="1" x14ac:dyDescent="0.3">
      <c r="B64" s="133"/>
      <c r="C64" s="144" t="s">
        <v>407</v>
      </c>
      <c r="G64" t="s">
        <v>471</v>
      </c>
      <c r="H64" s="152"/>
      <c r="I64" s="152"/>
      <c r="J64" s="152"/>
      <c r="K64" s="152"/>
      <c r="L64" s="152"/>
      <c r="M64" s="152"/>
      <c r="N64" s="152"/>
      <c r="O64" s="152"/>
      <c r="P64" s="152"/>
      <c r="Q64" s="152"/>
      <c r="R64" s="152"/>
    </row>
    <row r="65" spans="2:40" ht="14.25" hidden="1" customHeight="1" outlineLevel="1" x14ac:dyDescent="0.3">
      <c r="B65" s="133"/>
      <c r="C65" s="144" t="s">
        <v>408</v>
      </c>
      <c r="G65" t="s">
        <v>471</v>
      </c>
      <c r="H65" s="152"/>
      <c r="I65" s="152"/>
      <c r="J65" s="152"/>
      <c r="K65" s="152"/>
      <c r="L65" s="152"/>
      <c r="M65" s="152"/>
      <c r="N65" s="152"/>
      <c r="O65" s="152"/>
      <c r="P65" s="152"/>
      <c r="Q65" s="152"/>
      <c r="R65" s="152"/>
    </row>
    <row r="66" spans="2:40" ht="14.25" hidden="1" customHeight="1" outlineLevel="1" x14ac:dyDescent="0.3">
      <c r="B66" s="135"/>
      <c r="C66" s="144" t="s">
        <v>409</v>
      </c>
      <c r="G66" t="s">
        <v>471</v>
      </c>
      <c r="H66" s="152"/>
      <c r="I66" s="152"/>
      <c r="J66" s="152"/>
      <c r="K66" s="152"/>
      <c r="L66" s="152"/>
      <c r="M66" s="152"/>
      <c r="N66" s="152"/>
      <c r="O66" s="152"/>
      <c r="P66" s="152"/>
      <c r="Q66" s="152"/>
      <c r="R66" s="152"/>
    </row>
    <row r="67" spans="2:40" ht="14.25" hidden="1" customHeight="1" outlineLevel="1" x14ac:dyDescent="0.3">
      <c r="B67" s="135"/>
      <c r="C67" s="144" t="s">
        <v>410</v>
      </c>
      <c r="G67" t="s">
        <v>471</v>
      </c>
      <c r="H67" s="152"/>
      <c r="I67" s="152"/>
      <c r="J67" s="152"/>
      <c r="K67" s="152"/>
      <c r="L67" s="152"/>
      <c r="M67" s="152"/>
      <c r="N67" s="152"/>
      <c r="O67" s="152"/>
      <c r="P67" s="152"/>
      <c r="Q67" s="152"/>
      <c r="R67" s="152"/>
    </row>
    <row r="68" spans="2:40" ht="14.25" hidden="1" customHeight="1" outlineLevel="1" x14ac:dyDescent="0.3">
      <c r="B68" s="143" t="s">
        <v>411</v>
      </c>
      <c r="G68" t="s">
        <v>471</v>
      </c>
      <c r="H68" s="152"/>
      <c r="I68" s="152"/>
      <c r="J68" s="152"/>
      <c r="K68" s="152"/>
      <c r="L68" s="152"/>
      <c r="M68" s="152"/>
      <c r="N68" s="152"/>
      <c r="O68" s="152"/>
      <c r="P68" s="152"/>
      <c r="Q68" s="152"/>
      <c r="R68" s="152"/>
    </row>
    <row r="69" spans="2:40" ht="14.25" hidden="1" customHeight="1" outlineLevel="1" x14ac:dyDescent="0.3">
      <c r="B69" s="133"/>
      <c r="C69" s="144" t="s">
        <v>407</v>
      </c>
      <c r="G69" t="s">
        <v>471</v>
      </c>
      <c r="H69" s="152"/>
      <c r="I69" s="152"/>
      <c r="J69" s="152"/>
      <c r="K69" s="152"/>
      <c r="L69" s="152"/>
      <c r="M69" s="152"/>
      <c r="N69" s="152"/>
      <c r="O69" s="152"/>
      <c r="P69" s="152"/>
      <c r="Q69" s="152"/>
      <c r="R69" s="152"/>
    </row>
    <row r="70" spans="2:40" ht="14.25" hidden="1" customHeight="1" outlineLevel="1" x14ac:dyDescent="0.3">
      <c r="B70" s="133"/>
      <c r="C70" s="144" t="s">
        <v>408</v>
      </c>
      <c r="G70" t="s">
        <v>471</v>
      </c>
      <c r="H70" s="152"/>
      <c r="I70" s="152"/>
      <c r="J70" s="152"/>
      <c r="K70" s="152"/>
      <c r="L70" s="152"/>
      <c r="M70" s="152"/>
      <c r="N70" s="152"/>
      <c r="O70" s="152"/>
      <c r="P70" s="152"/>
      <c r="Q70" s="152"/>
      <c r="R70" s="152"/>
    </row>
    <row r="71" spans="2:40" ht="14.25" hidden="1" customHeight="1" outlineLevel="1" x14ac:dyDescent="0.3">
      <c r="B71" s="133"/>
      <c r="C71" s="144" t="s">
        <v>409</v>
      </c>
      <c r="G71" t="s">
        <v>471</v>
      </c>
      <c r="H71" s="152"/>
      <c r="I71" s="152"/>
      <c r="J71" s="152"/>
      <c r="K71" s="152"/>
      <c r="L71" s="152"/>
      <c r="M71" s="152"/>
      <c r="N71" s="152"/>
      <c r="O71" s="152"/>
      <c r="P71" s="152"/>
      <c r="Q71" s="152"/>
      <c r="R71" s="152"/>
    </row>
    <row r="72" spans="2:40" ht="14.25" hidden="1" customHeight="1" outlineLevel="1" x14ac:dyDescent="0.3">
      <c r="B72" s="133"/>
      <c r="C72" s="144" t="s">
        <v>410</v>
      </c>
      <c r="G72" t="s">
        <v>471</v>
      </c>
      <c r="H72" s="152"/>
      <c r="I72" s="152"/>
      <c r="J72" s="152"/>
      <c r="K72" s="152"/>
      <c r="L72" s="152"/>
      <c r="M72" s="152"/>
      <c r="N72" s="152"/>
      <c r="O72" s="152"/>
      <c r="P72" s="152"/>
      <c r="Q72" s="152"/>
      <c r="R72" s="152"/>
    </row>
    <row r="73" spans="2:40" ht="14.25" customHeight="1" collapsed="1" x14ac:dyDescent="0.3">
      <c r="B73" s="138" t="s">
        <v>608</v>
      </c>
      <c r="H73" s="152"/>
      <c r="I73" s="152"/>
      <c r="J73" s="152"/>
      <c r="K73" s="152"/>
      <c r="L73" s="152"/>
      <c r="M73" s="152"/>
      <c r="N73" s="152"/>
      <c r="O73" s="152"/>
      <c r="P73" s="152"/>
      <c r="Q73" s="152"/>
      <c r="R73" s="152"/>
    </row>
    <row r="74" spans="2:40" ht="14.25" customHeight="1" x14ac:dyDescent="0.3">
      <c r="B74" s="138"/>
      <c r="C74" t="s">
        <v>604</v>
      </c>
      <c r="G74" t="s">
        <v>613</v>
      </c>
      <c r="H74" s="152">
        <f t="shared" ref="H74:R75" si="7">H47*H21</f>
        <v>0</v>
      </c>
      <c r="I74" s="152">
        <f t="shared" si="7"/>
        <v>0</v>
      </c>
      <c r="J74" s="152">
        <f t="shared" si="7"/>
        <v>0</v>
      </c>
      <c r="K74" s="152">
        <f t="shared" si="7"/>
        <v>0</v>
      </c>
      <c r="L74" s="152">
        <f t="shared" si="7"/>
        <v>0</v>
      </c>
      <c r="M74" s="152">
        <f t="shared" si="7"/>
        <v>0</v>
      </c>
      <c r="N74" s="152">
        <f t="shared" si="7"/>
        <v>0</v>
      </c>
      <c r="O74" s="152">
        <f t="shared" si="7"/>
        <v>0</v>
      </c>
      <c r="P74" s="152">
        <f t="shared" si="7"/>
        <v>0</v>
      </c>
      <c r="Q74" s="152">
        <f t="shared" si="7"/>
        <v>0</v>
      </c>
      <c r="R74" s="152">
        <f t="shared" si="7"/>
        <v>0</v>
      </c>
      <c r="T74" t="s">
        <v>627</v>
      </c>
    </row>
    <row r="75" spans="2:40" ht="14.25" customHeight="1" x14ac:dyDescent="0.3">
      <c r="B75" s="138"/>
      <c r="C75" t="s">
        <v>607</v>
      </c>
      <c r="G75" t="s">
        <v>613</v>
      </c>
      <c r="H75" s="152">
        <f>H48*H22</f>
        <v>0</v>
      </c>
      <c r="I75" s="152">
        <f t="shared" si="7"/>
        <v>0</v>
      </c>
      <c r="J75" s="152">
        <f t="shared" si="7"/>
        <v>0</v>
      </c>
      <c r="K75" s="152">
        <f t="shared" si="7"/>
        <v>0</v>
      </c>
      <c r="L75" s="152">
        <f t="shared" si="7"/>
        <v>0</v>
      </c>
      <c r="M75" s="152">
        <f t="shared" si="7"/>
        <v>0</v>
      </c>
      <c r="N75" s="152">
        <f t="shared" si="7"/>
        <v>0</v>
      </c>
      <c r="O75" s="152">
        <f t="shared" si="7"/>
        <v>0</v>
      </c>
      <c r="P75" s="152">
        <f t="shared" si="7"/>
        <v>0</v>
      </c>
      <c r="Q75" s="152">
        <f t="shared" si="7"/>
        <v>0</v>
      </c>
      <c r="R75" s="152">
        <f t="shared" si="7"/>
        <v>0</v>
      </c>
      <c r="T75" t="s">
        <v>627</v>
      </c>
    </row>
    <row r="76" spans="2:40" ht="14.25" customHeight="1" x14ac:dyDescent="0.3">
      <c r="B76" s="138" t="s">
        <v>609</v>
      </c>
      <c r="H76" s="152"/>
      <c r="I76" s="152"/>
      <c r="J76" s="152"/>
      <c r="K76" s="152"/>
      <c r="L76" s="152"/>
      <c r="M76" s="152"/>
      <c r="N76" s="152"/>
      <c r="O76" s="152"/>
      <c r="P76" s="152"/>
      <c r="Q76" s="152"/>
      <c r="R76" s="152"/>
    </row>
    <row r="77" spans="2:40" ht="14.25" customHeight="1" x14ac:dyDescent="0.3">
      <c r="B77" s="138"/>
      <c r="C77" t="s">
        <v>604</v>
      </c>
      <c r="G77" t="s">
        <v>613</v>
      </c>
      <c r="H77" s="152">
        <f>H50*H24</f>
        <v>0</v>
      </c>
      <c r="I77" s="152">
        <f t="shared" ref="I77:R77" si="8">I50*I24</f>
        <v>0</v>
      </c>
      <c r="J77" s="152">
        <f t="shared" si="8"/>
        <v>0</v>
      </c>
      <c r="K77" s="152">
        <f t="shared" si="8"/>
        <v>0</v>
      </c>
      <c r="L77" s="152">
        <f t="shared" si="8"/>
        <v>0</v>
      </c>
      <c r="M77" s="152">
        <f t="shared" si="8"/>
        <v>0</v>
      </c>
      <c r="N77" s="152">
        <f t="shared" si="8"/>
        <v>0</v>
      </c>
      <c r="O77" s="152">
        <f t="shared" si="8"/>
        <v>0</v>
      </c>
      <c r="P77" s="152">
        <f t="shared" si="8"/>
        <v>0</v>
      </c>
      <c r="Q77" s="152">
        <f t="shared" si="8"/>
        <v>0</v>
      </c>
      <c r="R77" s="152">
        <f t="shared" si="8"/>
        <v>0</v>
      </c>
      <c r="T77" t="s">
        <v>627</v>
      </c>
    </row>
    <row r="78" spans="2:40" ht="14.25" customHeight="1" x14ac:dyDescent="0.3">
      <c r="B78" s="138"/>
      <c r="C78" t="s">
        <v>605</v>
      </c>
      <c r="G78" t="s">
        <v>613</v>
      </c>
      <c r="H78" s="152">
        <f t="shared" ref="H78:R81" si="9">H51*H25</f>
        <v>0</v>
      </c>
      <c r="I78" s="152">
        <f t="shared" si="9"/>
        <v>0</v>
      </c>
      <c r="J78" s="152">
        <f t="shared" si="9"/>
        <v>0</v>
      </c>
      <c r="K78" s="152">
        <f t="shared" si="9"/>
        <v>0</v>
      </c>
      <c r="L78" s="152">
        <f t="shared" si="9"/>
        <v>0</v>
      </c>
      <c r="M78" s="152">
        <f t="shared" si="9"/>
        <v>0</v>
      </c>
      <c r="N78" s="152">
        <f t="shared" si="9"/>
        <v>0</v>
      </c>
      <c r="O78" s="152">
        <f t="shared" si="9"/>
        <v>0</v>
      </c>
      <c r="P78" s="152">
        <f t="shared" si="9"/>
        <v>0</v>
      </c>
      <c r="Q78" s="152">
        <f t="shared" si="9"/>
        <v>0</v>
      </c>
      <c r="R78" s="152">
        <f t="shared" si="9"/>
        <v>0</v>
      </c>
      <c r="T78" t="s">
        <v>627</v>
      </c>
    </row>
    <row r="79" spans="2:40" ht="14.25" customHeight="1" x14ac:dyDescent="0.3">
      <c r="B79" s="138"/>
      <c r="C79" t="s">
        <v>606</v>
      </c>
      <c r="G79" t="s">
        <v>613</v>
      </c>
      <c r="H79" s="152">
        <f t="shared" si="9"/>
        <v>0</v>
      </c>
      <c r="I79" s="152">
        <f t="shared" si="9"/>
        <v>0</v>
      </c>
      <c r="J79" s="152">
        <f t="shared" si="9"/>
        <v>0</v>
      </c>
      <c r="K79" s="152">
        <f t="shared" si="9"/>
        <v>0</v>
      </c>
      <c r="L79" s="152">
        <f t="shared" si="9"/>
        <v>0</v>
      </c>
      <c r="M79" s="152">
        <f t="shared" si="9"/>
        <v>0</v>
      </c>
      <c r="N79" s="152">
        <f t="shared" si="9"/>
        <v>0</v>
      </c>
      <c r="O79" s="152">
        <f t="shared" si="9"/>
        <v>0</v>
      </c>
      <c r="P79" s="152">
        <f t="shared" si="9"/>
        <v>0</v>
      </c>
      <c r="Q79" s="152">
        <f t="shared" si="9"/>
        <v>0</v>
      </c>
      <c r="R79" s="152">
        <f t="shared" si="9"/>
        <v>0</v>
      </c>
      <c r="T79" t="s">
        <v>627</v>
      </c>
      <c r="X79" s="138"/>
      <c r="AD79" s="141"/>
      <c r="AE79" s="141"/>
      <c r="AF79" s="141"/>
      <c r="AG79" s="141"/>
      <c r="AH79" s="141"/>
      <c r="AI79" s="141"/>
      <c r="AJ79" s="141"/>
      <c r="AK79" s="141"/>
      <c r="AL79" s="141"/>
      <c r="AM79" s="141"/>
      <c r="AN79" s="141"/>
    </row>
    <row r="80" spans="2:40" ht="14.25" customHeight="1" x14ac:dyDescent="0.3">
      <c r="B80" s="138"/>
      <c r="C80" t="s">
        <v>610</v>
      </c>
      <c r="G80" t="s">
        <v>613</v>
      </c>
      <c r="H80" s="152">
        <f t="shared" si="9"/>
        <v>0</v>
      </c>
      <c r="I80" s="152">
        <f t="shared" si="9"/>
        <v>0</v>
      </c>
      <c r="J80" s="152">
        <f t="shared" si="9"/>
        <v>0</v>
      </c>
      <c r="K80" s="152">
        <f t="shared" si="9"/>
        <v>0</v>
      </c>
      <c r="L80" s="152">
        <f t="shared" si="9"/>
        <v>0</v>
      </c>
      <c r="M80" s="152">
        <f t="shared" si="9"/>
        <v>0</v>
      </c>
      <c r="N80" s="152">
        <f t="shared" si="9"/>
        <v>0</v>
      </c>
      <c r="O80" s="152">
        <f t="shared" si="9"/>
        <v>0</v>
      </c>
      <c r="P80" s="152">
        <f t="shared" si="9"/>
        <v>0</v>
      </c>
      <c r="Q80" s="152">
        <f t="shared" si="9"/>
        <v>0</v>
      </c>
      <c r="R80" s="152">
        <f t="shared" si="9"/>
        <v>0</v>
      </c>
      <c r="T80" t="s">
        <v>627</v>
      </c>
      <c r="X80" s="138"/>
      <c r="AD80" s="141"/>
      <c r="AE80" s="141"/>
      <c r="AF80" s="141"/>
      <c r="AG80" s="141"/>
      <c r="AH80" s="141"/>
      <c r="AI80" s="141"/>
      <c r="AJ80" s="141"/>
      <c r="AK80" s="141"/>
      <c r="AL80" s="141"/>
      <c r="AM80" s="141"/>
      <c r="AN80" s="141"/>
    </row>
    <row r="81" spans="1:40" ht="14.25" customHeight="1" x14ac:dyDescent="0.3">
      <c r="B81" s="138"/>
      <c r="C81" t="s">
        <v>607</v>
      </c>
      <c r="G81" t="s">
        <v>613</v>
      </c>
      <c r="H81" s="152">
        <f t="shared" si="9"/>
        <v>0</v>
      </c>
      <c r="I81" s="152">
        <f t="shared" si="9"/>
        <v>0</v>
      </c>
      <c r="J81" s="152">
        <f t="shared" si="9"/>
        <v>0</v>
      </c>
      <c r="K81" s="152">
        <f t="shared" si="9"/>
        <v>0</v>
      </c>
      <c r="L81" s="152">
        <f t="shared" si="9"/>
        <v>0</v>
      </c>
      <c r="M81" s="152">
        <f t="shared" si="9"/>
        <v>0</v>
      </c>
      <c r="N81" s="152">
        <f t="shared" si="9"/>
        <v>0</v>
      </c>
      <c r="O81" s="152">
        <f t="shared" si="9"/>
        <v>0</v>
      </c>
      <c r="P81" s="152">
        <f t="shared" si="9"/>
        <v>0</v>
      </c>
      <c r="Q81" s="152">
        <f t="shared" si="9"/>
        <v>0</v>
      </c>
      <c r="R81" s="152">
        <f t="shared" si="9"/>
        <v>0</v>
      </c>
      <c r="T81" t="s">
        <v>627</v>
      </c>
      <c r="X81" s="138"/>
      <c r="AD81" s="141"/>
      <c r="AE81" s="141"/>
      <c r="AF81" s="141"/>
      <c r="AG81" s="141"/>
      <c r="AH81" s="141"/>
      <c r="AI81" s="141"/>
      <c r="AJ81" s="141"/>
      <c r="AK81" s="141"/>
      <c r="AL81" s="141"/>
      <c r="AM81" s="141"/>
      <c r="AN81" s="141"/>
    </row>
    <row r="82" spans="1:40" ht="14.25" customHeight="1" x14ac:dyDescent="0.3">
      <c r="B82" s="138"/>
      <c r="H82" s="152"/>
      <c r="I82" s="152"/>
      <c r="J82" s="152"/>
      <c r="K82" s="152"/>
      <c r="L82" s="152"/>
      <c r="M82" s="152"/>
      <c r="N82" s="152"/>
      <c r="O82" s="152"/>
      <c r="P82" s="152"/>
      <c r="Q82" s="152"/>
      <c r="R82" s="152"/>
      <c r="X82" s="138"/>
      <c r="AD82" s="141"/>
      <c r="AE82" s="141"/>
      <c r="AF82" s="141"/>
      <c r="AG82" s="141"/>
      <c r="AH82" s="141"/>
      <c r="AI82" s="141"/>
      <c r="AJ82" s="141"/>
      <c r="AK82" s="141"/>
      <c r="AL82" s="141"/>
      <c r="AM82" s="141"/>
      <c r="AN82" s="141"/>
    </row>
    <row r="84" spans="1:40" ht="14.25" customHeight="1" x14ac:dyDescent="0.3">
      <c r="A84" s="195" t="s">
        <v>437</v>
      </c>
      <c r="B84" s="137" t="s">
        <v>647</v>
      </c>
      <c r="C84" s="136"/>
      <c r="D84" s="136"/>
      <c r="E84" s="136"/>
      <c r="F84" s="136"/>
      <c r="G84" s="136"/>
      <c r="H84" s="140"/>
      <c r="I84" s="140"/>
      <c r="J84" s="140"/>
      <c r="K84" s="140"/>
      <c r="L84" s="140"/>
      <c r="M84" s="140"/>
      <c r="N84" s="140"/>
      <c r="O84" s="140"/>
      <c r="P84" s="140"/>
      <c r="Q84" s="140"/>
      <c r="R84" s="140"/>
      <c r="X84" s="137" t="s">
        <v>602</v>
      </c>
      <c r="Y84" s="136"/>
      <c r="Z84" s="136"/>
      <c r="AA84" s="136"/>
      <c r="AB84" s="136"/>
      <c r="AC84" s="136"/>
      <c r="AD84" s="140">
        <v>76.907126999999988</v>
      </c>
      <c r="AE84" s="140">
        <v>85.601350999999994</v>
      </c>
      <c r="AF84" s="140">
        <v>94.373000000000005</v>
      </c>
      <c r="AG84" s="140">
        <v>103.913</v>
      </c>
      <c r="AH84" s="140">
        <v>113.354</v>
      </c>
      <c r="AI84" s="140">
        <v>120.786</v>
      </c>
      <c r="AJ84" s="140">
        <v>128.06899999999999</v>
      </c>
      <c r="AK84" s="140">
        <v>130.56200000000001</v>
      </c>
      <c r="AL84" s="140">
        <v>140.785</v>
      </c>
      <c r="AM84" s="140">
        <v>126.416</v>
      </c>
      <c r="AN84" s="140">
        <v>131.083</v>
      </c>
    </row>
    <row r="85" spans="1:40" ht="14.25" customHeight="1" x14ac:dyDescent="0.3">
      <c r="B85" s="138" t="s">
        <v>603</v>
      </c>
      <c r="H85" s="142"/>
      <c r="I85" s="142"/>
      <c r="J85" s="142"/>
      <c r="K85" s="142"/>
      <c r="L85" s="142"/>
      <c r="M85" s="142"/>
      <c r="N85" s="142"/>
      <c r="O85" s="142"/>
      <c r="P85" s="142"/>
      <c r="Q85" s="142"/>
      <c r="R85" s="142"/>
      <c r="X85" s="138" t="s">
        <v>603</v>
      </c>
      <c r="AC85" t="s">
        <v>334</v>
      </c>
      <c r="AD85" s="142">
        <f>AD84-AD100-AD103</f>
        <v>76.907126999999988</v>
      </c>
      <c r="AE85" s="142">
        <f t="shared" ref="AE85:AN85" si="10">AE84-AE100-AE103</f>
        <v>85.601350999999994</v>
      </c>
      <c r="AF85" s="142">
        <f t="shared" si="10"/>
        <v>94.373000000000005</v>
      </c>
      <c r="AG85" s="142">
        <f t="shared" si="10"/>
        <v>103.913</v>
      </c>
      <c r="AH85" s="142">
        <f t="shared" si="10"/>
        <v>113.354</v>
      </c>
      <c r="AI85" s="142">
        <f t="shared" si="10"/>
        <v>120.786</v>
      </c>
      <c r="AJ85" s="142">
        <f t="shared" si="10"/>
        <v>128.06899999999999</v>
      </c>
      <c r="AK85" s="142">
        <f t="shared" si="10"/>
        <v>130.56200000000001</v>
      </c>
      <c r="AL85" s="142">
        <f t="shared" si="10"/>
        <v>140.785</v>
      </c>
      <c r="AM85" s="142">
        <f t="shared" si="10"/>
        <v>126.416</v>
      </c>
      <c r="AN85" s="142">
        <f t="shared" si="10"/>
        <v>131.083</v>
      </c>
    </row>
    <row r="86" spans="1:40" ht="14.25" customHeight="1" x14ac:dyDescent="0.3">
      <c r="B86" s="23"/>
      <c r="C86" t="s">
        <v>604</v>
      </c>
      <c r="G86" t="s">
        <v>614</v>
      </c>
      <c r="H86" s="215">
        <v>2.2000000000000002</v>
      </c>
      <c r="I86" s="215">
        <v>2.2000000000000002</v>
      </c>
      <c r="J86" s="215">
        <v>2.2000000000000002</v>
      </c>
      <c r="K86" s="215">
        <v>2.2000000000000002</v>
      </c>
      <c r="L86" s="215">
        <v>2.2000000000000002</v>
      </c>
      <c r="M86" s="215">
        <v>2.2000000000000002</v>
      </c>
      <c r="N86" s="215">
        <v>2.2000000000000002</v>
      </c>
      <c r="O86" s="215">
        <v>2.2000000000000002</v>
      </c>
      <c r="P86" s="215">
        <v>2.2000000000000002</v>
      </c>
      <c r="Q86" s="215">
        <v>2.2000000000000002</v>
      </c>
      <c r="R86" s="215">
        <v>2.2000000000000002</v>
      </c>
      <c r="T86" t="s">
        <v>644</v>
      </c>
      <c r="X86" s="23" t="s">
        <v>635</v>
      </c>
      <c r="AC86" t="s">
        <v>334</v>
      </c>
    </row>
    <row r="87" spans="1:40" ht="14.25" customHeight="1" x14ac:dyDescent="0.3">
      <c r="B87" s="23"/>
      <c r="C87" t="s">
        <v>605</v>
      </c>
      <c r="G87" t="s">
        <v>614</v>
      </c>
      <c r="H87" s="182"/>
      <c r="I87" s="182"/>
      <c r="J87" s="182"/>
      <c r="K87" s="182"/>
      <c r="L87" s="182">
        <v>1</v>
      </c>
      <c r="M87" s="182">
        <v>1</v>
      </c>
      <c r="N87" s="182">
        <v>1</v>
      </c>
      <c r="O87" s="182">
        <v>1</v>
      </c>
      <c r="P87" s="182">
        <v>1</v>
      </c>
      <c r="Q87" s="182">
        <v>1</v>
      </c>
      <c r="R87" s="182">
        <v>1</v>
      </c>
      <c r="T87" t="s">
        <v>644</v>
      </c>
      <c r="X87" s="23" t="s">
        <v>636</v>
      </c>
      <c r="AC87" t="s">
        <v>334</v>
      </c>
    </row>
    <row r="88" spans="1:40" ht="14.25" customHeight="1" x14ac:dyDescent="0.3">
      <c r="B88" s="133"/>
      <c r="C88" t="s">
        <v>606</v>
      </c>
      <c r="G88" t="s">
        <v>614</v>
      </c>
      <c r="H88" s="182"/>
      <c r="I88" s="182"/>
      <c r="J88" s="182"/>
      <c r="K88" s="182"/>
      <c r="L88" s="182"/>
      <c r="M88" s="182"/>
      <c r="N88" s="182"/>
      <c r="O88" s="182"/>
      <c r="P88" s="182"/>
      <c r="Q88" s="182"/>
      <c r="R88" s="182"/>
      <c r="T88" t="s">
        <v>644</v>
      </c>
      <c r="X88" s="133" t="s">
        <v>646</v>
      </c>
      <c r="AC88" t="s">
        <v>334</v>
      </c>
    </row>
    <row r="89" spans="1:40" ht="14.25" customHeight="1" x14ac:dyDescent="0.3">
      <c r="B89" s="133"/>
      <c r="C89" t="s">
        <v>607</v>
      </c>
      <c r="G89" t="s">
        <v>614</v>
      </c>
      <c r="H89" s="182"/>
      <c r="I89" s="182"/>
      <c r="J89" s="182"/>
      <c r="K89" s="182"/>
      <c r="L89" s="182"/>
      <c r="M89" s="182"/>
      <c r="N89" s="182"/>
      <c r="O89" s="182"/>
      <c r="P89" s="182"/>
      <c r="Q89" s="182"/>
      <c r="R89" s="182"/>
      <c r="T89" t="s">
        <v>644</v>
      </c>
      <c r="X89" s="133"/>
    </row>
    <row r="90" spans="1:40" ht="14.25" hidden="1" customHeight="1" outlineLevel="1" x14ac:dyDescent="0.3">
      <c r="B90" s="143" t="s">
        <v>411</v>
      </c>
      <c r="H90" s="182"/>
      <c r="I90" s="182"/>
      <c r="J90" s="182"/>
      <c r="K90" s="182"/>
      <c r="L90" s="182"/>
      <c r="M90" s="182"/>
      <c r="N90" s="182"/>
      <c r="O90" s="182"/>
      <c r="P90" s="182"/>
      <c r="Q90" s="182"/>
      <c r="R90" s="182"/>
      <c r="X90" s="134" t="s">
        <v>395</v>
      </c>
      <c r="AC90" t="s">
        <v>334</v>
      </c>
    </row>
    <row r="91" spans="1:40" ht="14.25" hidden="1" customHeight="1" outlineLevel="1" x14ac:dyDescent="0.3">
      <c r="B91" s="133"/>
      <c r="C91" s="144" t="s">
        <v>407</v>
      </c>
      <c r="H91" s="182"/>
      <c r="I91" s="182"/>
      <c r="J91" s="182"/>
      <c r="K91" s="182"/>
      <c r="L91" s="182"/>
      <c r="M91" s="182"/>
      <c r="N91" s="182"/>
      <c r="O91" s="182"/>
      <c r="P91" s="182"/>
      <c r="Q91" s="182"/>
      <c r="R91" s="182"/>
      <c r="X91" s="133" t="s">
        <v>10</v>
      </c>
      <c r="AC91" t="s">
        <v>334</v>
      </c>
    </row>
    <row r="92" spans="1:40" ht="14.25" hidden="1" customHeight="1" outlineLevel="1" x14ac:dyDescent="0.3">
      <c r="B92" s="133"/>
      <c r="C92" s="144" t="s">
        <v>408</v>
      </c>
      <c r="H92" s="182"/>
      <c r="I92" s="182"/>
      <c r="J92" s="182"/>
      <c r="K92" s="182"/>
      <c r="L92" s="182"/>
      <c r="M92" s="182"/>
      <c r="N92" s="182"/>
      <c r="O92" s="182"/>
      <c r="P92" s="182"/>
      <c r="Q92" s="182"/>
      <c r="R92" s="182"/>
      <c r="X92" s="133" t="s">
        <v>12</v>
      </c>
      <c r="AC92" t="s">
        <v>334</v>
      </c>
    </row>
    <row r="93" spans="1:40" ht="14.25" hidden="1" customHeight="1" outlineLevel="1" x14ac:dyDescent="0.3">
      <c r="B93" s="135"/>
      <c r="C93" s="144" t="s">
        <v>409</v>
      </c>
      <c r="H93" s="182"/>
      <c r="I93" s="182"/>
      <c r="J93" s="182"/>
      <c r="K93" s="182"/>
      <c r="L93" s="182"/>
      <c r="M93" s="182"/>
      <c r="N93" s="182"/>
      <c r="O93" s="182"/>
      <c r="P93" s="182"/>
      <c r="Q93" s="182"/>
      <c r="R93" s="182"/>
      <c r="X93" s="135" t="s">
        <v>21</v>
      </c>
      <c r="AC93" t="s">
        <v>334</v>
      </c>
    </row>
    <row r="94" spans="1:40" ht="14.25" hidden="1" customHeight="1" outlineLevel="1" x14ac:dyDescent="0.3">
      <c r="B94" s="135"/>
      <c r="C94" s="144" t="s">
        <v>410</v>
      </c>
      <c r="H94" s="182"/>
      <c r="I94" s="182"/>
      <c r="J94" s="182"/>
      <c r="K94" s="182"/>
      <c r="L94" s="182"/>
      <c r="M94" s="182"/>
      <c r="N94" s="182"/>
      <c r="O94" s="182"/>
      <c r="P94" s="182"/>
      <c r="Q94" s="182"/>
      <c r="R94" s="182"/>
      <c r="X94" s="135"/>
    </row>
    <row r="95" spans="1:40" ht="14.25" hidden="1" customHeight="1" outlineLevel="1" x14ac:dyDescent="0.3">
      <c r="B95" s="143" t="s">
        <v>411</v>
      </c>
      <c r="H95" s="182"/>
      <c r="I95" s="182"/>
      <c r="J95" s="182"/>
      <c r="K95" s="182"/>
      <c r="L95" s="182"/>
      <c r="M95" s="182"/>
      <c r="N95" s="182"/>
      <c r="O95" s="182"/>
      <c r="P95" s="182"/>
      <c r="Q95" s="182"/>
      <c r="R95" s="182"/>
      <c r="X95" s="134" t="s">
        <v>396</v>
      </c>
      <c r="AC95" t="s">
        <v>334</v>
      </c>
    </row>
    <row r="96" spans="1:40" ht="14.25" hidden="1" customHeight="1" outlineLevel="1" x14ac:dyDescent="0.3">
      <c r="B96" s="133"/>
      <c r="C96" s="144" t="s">
        <v>407</v>
      </c>
      <c r="H96" s="182"/>
      <c r="I96" s="182"/>
      <c r="J96" s="182"/>
      <c r="K96" s="182"/>
      <c r="L96" s="182"/>
      <c r="M96" s="182"/>
      <c r="N96" s="182"/>
      <c r="O96" s="182"/>
      <c r="P96" s="182"/>
      <c r="Q96" s="182"/>
      <c r="R96" s="182"/>
      <c r="X96" s="133" t="s">
        <v>10</v>
      </c>
      <c r="AC96" t="s">
        <v>334</v>
      </c>
    </row>
    <row r="97" spans="1:40" ht="14.25" hidden="1" customHeight="1" outlineLevel="1" x14ac:dyDescent="0.3">
      <c r="B97" s="133"/>
      <c r="C97" s="144" t="s">
        <v>408</v>
      </c>
      <c r="H97" s="182"/>
      <c r="I97" s="182"/>
      <c r="J97" s="182"/>
      <c r="K97" s="182"/>
      <c r="L97" s="182"/>
      <c r="M97" s="182"/>
      <c r="N97" s="182"/>
      <c r="O97" s="182"/>
      <c r="P97" s="182"/>
      <c r="Q97" s="182"/>
      <c r="R97" s="182"/>
      <c r="X97" s="133" t="s">
        <v>12</v>
      </c>
      <c r="AC97" t="s">
        <v>334</v>
      </c>
    </row>
    <row r="98" spans="1:40" ht="14.25" hidden="1" customHeight="1" outlineLevel="1" x14ac:dyDescent="0.3">
      <c r="B98" s="133"/>
      <c r="C98" s="144" t="s">
        <v>409</v>
      </c>
      <c r="H98" s="182"/>
      <c r="I98" s="182"/>
      <c r="J98" s="182"/>
      <c r="K98" s="182"/>
      <c r="L98" s="182"/>
      <c r="M98" s="182"/>
      <c r="N98" s="182"/>
      <c r="O98" s="182"/>
      <c r="P98" s="182"/>
      <c r="Q98" s="182"/>
      <c r="R98" s="182"/>
      <c r="X98" s="133" t="s">
        <v>21</v>
      </c>
      <c r="AC98" t="s">
        <v>334</v>
      </c>
    </row>
    <row r="99" spans="1:40" ht="14.25" hidden="1" customHeight="1" outlineLevel="1" x14ac:dyDescent="0.3">
      <c r="B99" s="133"/>
      <c r="C99" s="144" t="s">
        <v>410</v>
      </c>
      <c r="H99" s="182"/>
      <c r="I99" s="182"/>
      <c r="J99" s="182"/>
      <c r="K99" s="182"/>
      <c r="L99" s="182"/>
      <c r="M99" s="182"/>
      <c r="N99" s="182"/>
      <c r="O99" s="182"/>
      <c r="P99" s="182"/>
      <c r="Q99" s="182"/>
      <c r="R99" s="182"/>
      <c r="X99" s="133"/>
    </row>
    <row r="100" spans="1:40" ht="14.25" customHeight="1" collapsed="1" x14ac:dyDescent="0.3">
      <c r="B100" s="138" t="s">
        <v>608</v>
      </c>
      <c r="H100" s="171"/>
      <c r="I100" s="171"/>
      <c r="J100" s="171"/>
      <c r="K100" s="171"/>
      <c r="L100" s="171"/>
      <c r="M100" s="171"/>
      <c r="N100" s="171"/>
      <c r="O100" s="171"/>
      <c r="P100" s="171"/>
      <c r="Q100" s="171"/>
      <c r="R100" s="171"/>
      <c r="X100" s="138" t="s">
        <v>633</v>
      </c>
      <c r="AD100" s="141"/>
      <c r="AE100" s="141"/>
      <c r="AF100" s="141"/>
      <c r="AG100" s="141"/>
      <c r="AH100" s="141"/>
      <c r="AI100" s="141"/>
      <c r="AJ100" s="141"/>
      <c r="AK100" s="141"/>
      <c r="AL100" s="141"/>
      <c r="AM100" s="141"/>
      <c r="AN100" s="141"/>
    </row>
    <row r="101" spans="1:40" ht="14.25" customHeight="1" x14ac:dyDescent="0.3">
      <c r="B101" s="138"/>
      <c r="C101" t="s">
        <v>604</v>
      </c>
      <c r="G101" t="s">
        <v>614</v>
      </c>
      <c r="H101" s="171"/>
      <c r="I101" s="171"/>
      <c r="J101" s="171"/>
      <c r="K101" s="171"/>
      <c r="L101" s="182"/>
      <c r="M101" s="182"/>
      <c r="N101" s="182"/>
      <c r="O101" s="182"/>
      <c r="P101" s="182"/>
      <c r="Q101" s="182"/>
      <c r="R101" s="182"/>
      <c r="T101" t="s">
        <v>644</v>
      </c>
      <c r="X101" s="138"/>
      <c r="AD101" s="141"/>
      <c r="AE101" s="141"/>
      <c r="AF101" s="141"/>
      <c r="AG101" s="141"/>
      <c r="AH101" s="141"/>
      <c r="AI101" s="141"/>
      <c r="AJ101" s="141"/>
      <c r="AK101" s="141"/>
      <c r="AL101" s="141"/>
      <c r="AM101" s="141"/>
      <c r="AN101" s="141"/>
    </row>
    <row r="102" spans="1:40" ht="14.25" customHeight="1" x14ac:dyDescent="0.3">
      <c r="B102" s="138"/>
      <c r="C102" t="s">
        <v>607</v>
      </c>
      <c r="G102" t="s">
        <v>614</v>
      </c>
      <c r="H102" s="171"/>
      <c r="I102" s="171"/>
      <c r="J102" s="171"/>
      <c r="K102" s="171"/>
      <c r="L102" s="171"/>
      <c r="M102" s="171"/>
      <c r="N102" s="171"/>
      <c r="O102" s="171"/>
      <c r="P102" s="171"/>
      <c r="Q102" s="171"/>
      <c r="R102" s="171"/>
      <c r="T102" t="s">
        <v>644</v>
      </c>
      <c r="X102" s="138"/>
      <c r="AD102" s="141"/>
      <c r="AE102" s="141"/>
      <c r="AF102" s="141"/>
      <c r="AG102" s="141"/>
      <c r="AH102" s="141"/>
      <c r="AI102" s="141"/>
      <c r="AJ102" s="141"/>
      <c r="AK102" s="141"/>
      <c r="AL102" s="141"/>
      <c r="AM102" s="141"/>
      <c r="AN102" s="141"/>
    </row>
    <row r="103" spans="1:40" ht="14.25" customHeight="1" x14ac:dyDescent="0.3">
      <c r="B103" s="138" t="s">
        <v>609</v>
      </c>
      <c r="H103" s="171"/>
      <c r="I103" s="171"/>
      <c r="J103" s="171"/>
      <c r="K103" s="171"/>
      <c r="L103" s="171"/>
      <c r="M103" s="171"/>
      <c r="N103" s="171"/>
      <c r="O103" s="171"/>
      <c r="P103" s="171"/>
      <c r="Q103" s="171"/>
      <c r="R103" s="171"/>
      <c r="X103" s="138" t="s">
        <v>634</v>
      </c>
      <c r="AD103" s="141"/>
      <c r="AE103" s="141"/>
      <c r="AF103" s="141"/>
      <c r="AG103" s="141"/>
      <c r="AH103" s="141"/>
      <c r="AI103" s="141"/>
      <c r="AJ103" s="141"/>
      <c r="AK103" s="141"/>
      <c r="AL103" s="141"/>
      <c r="AM103" s="141"/>
      <c r="AN103" s="141"/>
    </row>
    <row r="104" spans="1:40" ht="14.25" customHeight="1" x14ac:dyDescent="0.3">
      <c r="B104" s="138"/>
      <c r="C104" t="s">
        <v>604</v>
      </c>
      <c r="G104" t="s">
        <v>614</v>
      </c>
      <c r="H104" s="171"/>
      <c r="I104" s="171"/>
      <c r="J104" s="171"/>
      <c r="K104" s="171"/>
      <c r="L104" s="171"/>
      <c r="M104" s="171"/>
      <c r="N104" s="171"/>
      <c r="O104" s="171"/>
      <c r="P104" s="171"/>
      <c r="Q104" s="171"/>
      <c r="R104" s="171"/>
      <c r="T104" t="s">
        <v>644</v>
      </c>
      <c r="X104" s="138"/>
      <c r="AD104" s="141"/>
      <c r="AE104" s="141"/>
      <c r="AF104" s="141"/>
      <c r="AG104" s="141"/>
      <c r="AH104" s="141"/>
      <c r="AI104" s="141"/>
      <c r="AJ104" s="141"/>
      <c r="AK104" s="141"/>
      <c r="AL104" s="141"/>
      <c r="AM104" s="141"/>
      <c r="AN104" s="141"/>
    </row>
    <row r="105" spans="1:40" ht="14.25" customHeight="1" x14ac:dyDescent="0.3">
      <c r="B105" s="138"/>
      <c r="C105" t="s">
        <v>605</v>
      </c>
      <c r="G105" t="s">
        <v>614</v>
      </c>
      <c r="H105" s="171"/>
      <c r="I105" s="171"/>
      <c r="J105" s="171"/>
      <c r="K105" s="171"/>
      <c r="L105" s="171"/>
      <c r="M105" s="171"/>
      <c r="N105" s="171"/>
      <c r="O105" s="171"/>
      <c r="P105" s="171"/>
      <c r="Q105" s="171"/>
      <c r="R105" s="171"/>
      <c r="T105" t="s">
        <v>644</v>
      </c>
      <c r="X105" s="138"/>
      <c r="AD105" s="141"/>
      <c r="AE105" s="141"/>
      <c r="AF105" s="141"/>
      <c r="AG105" s="141"/>
      <c r="AH105" s="141"/>
      <c r="AI105" s="141"/>
      <c r="AJ105" s="141"/>
      <c r="AK105" s="141"/>
      <c r="AL105" s="141"/>
      <c r="AM105" s="141"/>
      <c r="AN105" s="141"/>
    </row>
    <row r="106" spans="1:40" ht="14.25" customHeight="1" x14ac:dyDescent="0.3">
      <c r="B106" s="138"/>
      <c r="C106" t="s">
        <v>606</v>
      </c>
      <c r="G106" t="s">
        <v>614</v>
      </c>
      <c r="H106" s="171"/>
      <c r="I106" s="171"/>
      <c r="J106" s="171"/>
      <c r="K106" s="171"/>
      <c r="L106" s="171"/>
      <c r="M106" s="171"/>
      <c r="N106" s="171"/>
      <c r="O106" s="171"/>
      <c r="P106" s="171"/>
      <c r="Q106" s="171"/>
      <c r="R106" s="171"/>
      <c r="T106" t="s">
        <v>644</v>
      </c>
      <c r="X106" s="138"/>
      <c r="AD106" s="141"/>
      <c r="AE106" s="141"/>
      <c r="AF106" s="141"/>
      <c r="AG106" s="141"/>
      <c r="AH106" s="141"/>
      <c r="AI106" s="141"/>
      <c r="AJ106" s="141"/>
      <c r="AK106" s="141"/>
      <c r="AL106" s="141"/>
      <c r="AM106" s="141"/>
      <c r="AN106" s="141"/>
    </row>
    <row r="107" spans="1:40" ht="14.25" customHeight="1" x14ac:dyDescent="0.3">
      <c r="B107" s="138"/>
      <c r="C107" t="s">
        <v>610</v>
      </c>
      <c r="G107" t="s">
        <v>614</v>
      </c>
      <c r="H107" s="171"/>
      <c r="I107" s="171"/>
      <c r="J107" s="171"/>
      <c r="K107" s="171"/>
      <c r="L107" s="171"/>
      <c r="M107" s="171"/>
      <c r="N107" s="171"/>
      <c r="O107" s="171"/>
      <c r="P107" s="171"/>
      <c r="Q107" s="171"/>
      <c r="R107" s="171"/>
      <c r="T107" t="s">
        <v>644</v>
      </c>
      <c r="X107" s="138"/>
      <c r="AD107" s="141"/>
      <c r="AE107" s="141"/>
      <c r="AF107" s="141"/>
      <c r="AG107" s="141"/>
      <c r="AH107" s="141"/>
      <c r="AI107" s="141"/>
      <c r="AJ107" s="141"/>
      <c r="AK107" s="141"/>
      <c r="AL107" s="141"/>
      <c r="AM107" s="141"/>
      <c r="AN107" s="141"/>
    </row>
    <row r="108" spans="1:40" ht="14.25" customHeight="1" x14ac:dyDescent="0.3">
      <c r="B108" s="138"/>
      <c r="C108" t="s">
        <v>607</v>
      </c>
      <c r="G108" t="s">
        <v>614</v>
      </c>
      <c r="H108" s="171"/>
      <c r="I108" s="171"/>
      <c r="J108" s="171"/>
      <c r="K108" s="171"/>
      <c r="L108" s="171"/>
      <c r="M108" s="171"/>
      <c r="N108" s="171"/>
      <c r="O108" s="171"/>
      <c r="P108" s="171"/>
      <c r="Q108" s="171"/>
      <c r="R108" s="171"/>
      <c r="T108" t="s">
        <v>644</v>
      </c>
      <c r="X108" s="138"/>
      <c r="AD108" s="141"/>
      <c r="AE108" s="141"/>
      <c r="AF108" s="141"/>
      <c r="AG108" s="141"/>
      <c r="AH108" s="141"/>
      <c r="AI108" s="141"/>
      <c r="AJ108" s="141"/>
      <c r="AK108" s="141"/>
      <c r="AL108" s="141"/>
      <c r="AM108" s="141"/>
      <c r="AN108" s="141"/>
    </row>
    <row r="109" spans="1:40" ht="14.25" customHeight="1" x14ac:dyDescent="0.3">
      <c r="B109" s="138"/>
      <c r="H109" s="141"/>
      <c r="I109" s="141"/>
      <c r="J109" s="141"/>
      <c r="K109" s="141"/>
      <c r="L109" s="141"/>
      <c r="M109" s="141"/>
      <c r="N109" s="141"/>
      <c r="O109" s="141"/>
      <c r="P109" s="141"/>
      <c r="Q109" s="141"/>
      <c r="R109" s="141"/>
      <c r="X109" s="138"/>
      <c r="AD109" s="141"/>
      <c r="AE109" s="141"/>
      <c r="AF109" s="141"/>
      <c r="AG109" s="141"/>
      <c r="AH109" s="141"/>
      <c r="AI109" s="141"/>
      <c r="AJ109" s="141"/>
      <c r="AK109" s="141"/>
      <c r="AL109" s="141"/>
      <c r="AM109" s="141"/>
      <c r="AN109" s="141"/>
    </row>
    <row r="111" spans="1:40" ht="14.25" customHeight="1" x14ac:dyDescent="0.3">
      <c r="A111" s="195" t="s">
        <v>501</v>
      </c>
      <c r="B111" s="137" t="s">
        <v>651</v>
      </c>
      <c r="C111" s="136"/>
      <c r="D111" s="136"/>
      <c r="E111" s="136"/>
      <c r="F111" s="136"/>
      <c r="G111" s="136"/>
      <c r="H111" s="150"/>
      <c r="I111" s="150"/>
      <c r="J111" s="150"/>
      <c r="K111" s="150"/>
      <c r="L111" s="150"/>
      <c r="M111" s="150"/>
      <c r="N111" s="150"/>
      <c r="O111" s="150"/>
      <c r="P111" s="150"/>
      <c r="Q111" s="150"/>
      <c r="R111" s="150"/>
      <c r="X111" s="15"/>
      <c r="AB111" s="141"/>
      <c r="AC111" s="141"/>
      <c r="AD111" s="141"/>
      <c r="AE111" s="141"/>
      <c r="AF111" s="141"/>
      <c r="AG111" s="141"/>
      <c r="AH111" s="141"/>
      <c r="AI111" s="141"/>
      <c r="AJ111" s="141"/>
      <c r="AK111" s="141"/>
      <c r="AL111" s="141"/>
    </row>
    <row r="112" spans="1:40" ht="14.25" customHeight="1" x14ac:dyDescent="0.3">
      <c r="B112" s="138" t="s">
        <v>603</v>
      </c>
      <c r="H112" s="152"/>
      <c r="I112" s="152"/>
      <c r="J112" s="152"/>
      <c r="K112" s="152"/>
      <c r="L112" s="152"/>
      <c r="M112" s="152"/>
      <c r="N112" s="152"/>
      <c r="O112" s="152"/>
      <c r="P112" s="152"/>
      <c r="Q112" s="152"/>
      <c r="R112" s="152"/>
      <c r="T112" t="s">
        <v>627</v>
      </c>
      <c r="X112" s="15"/>
      <c r="AB112" s="141"/>
      <c r="AC112" s="141"/>
      <c r="AD112" s="141"/>
      <c r="AE112" s="141"/>
      <c r="AF112" s="141"/>
      <c r="AG112" s="141"/>
      <c r="AH112" s="141"/>
      <c r="AI112" s="141"/>
      <c r="AJ112" s="141"/>
      <c r="AK112" s="141"/>
      <c r="AL112" s="141"/>
    </row>
    <row r="113" spans="1:38" ht="14.25" customHeight="1" x14ac:dyDescent="0.3">
      <c r="B113" s="23"/>
      <c r="C113" t="s">
        <v>604</v>
      </c>
      <c r="G113" t="s">
        <v>616</v>
      </c>
      <c r="H113" s="152">
        <f>H59*H86</f>
        <v>36540.689899345634</v>
      </c>
      <c r="I113" s="152">
        <f t="shared" ref="I113:R113" si="11">I59*I86</f>
        <v>36909.787777116806</v>
      </c>
      <c r="J113" s="152">
        <f t="shared" si="11"/>
        <v>37282.613916279603</v>
      </c>
      <c r="K113" s="152">
        <f t="shared" si="11"/>
        <v>37659.205976040001</v>
      </c>
      <c r="L113" s="152">
        <f>L59*L86</f>
        <v>38039.601995999998</v>
      </c>
      <c r="M113" s="152">
        <f t="shared" si="11"/>
        <v>38423.840400000001</v>
      </c>
      <c r="N113" s="152">
        <f t="shared" si="11"/>
        <v>38811.96</v>
      </c>
      <c r="O113" s="152">
        <f t="shared" si="11"/>
        <v>39204</v>
      </c>
      <c r="P113" s="152">
        <f t="shared" si="11"/>
        <v>39600</v>
      </c>
      <c r="Q113" s="152">
        <f t="shared" si="11"/>
        <v>39600</v>
      </c>
      <c r="R113" s="152">
        <f t="shared" si="11"/>
        <v>39600</v>
      </c>
      <c r="T113" t="s">
        <v>627</v>
      </c>
      <c r="X113" s="15"/>
      <c r="AB113" s="141"/>
      <c r="AC113" s="141"/>
      <c r="AD113" s="141"/>
      <c r="AE113" s="141"/>
      <c r="AF113" s="141"/>
      <c r="AG113" s="141"/>
      <c r="AH113" s="141"/>
      <c r="AI113" s="141"/>
      <c r="AJ113" s="141"/>
      <c r="AK113" s="141"/>
      <c r="AL113" s="141"/>
    </row>
    <row r="114" spans="1:38" ht="14.25" customHeight="1" x14ac:dyDescent="0.3">
      <c r="B114" s="23"/>
      <c r="C114" t="s">
        <v>605</v>
      </c>
      <c r="G114" t="s">
        <v>616</v>
      </c>
      <c r="H114" s="152">
        <f t="shared" ref="H114:R116" si="12">H60*H87</f>
        <v>0</v>
      </c>
      <c r="I114" s="152">
        <f t="shared" si="12"/>
        <v>0</v>
      </c>
      <c r="J114" s="152">
        <f t="shared" si="12"/>
        <v>0</v>
      </c>
      <c r="K114" s="152">
        <f t="shared" si="12"/>
        <v>0</v>
      </c>
      <c r="L114" s="152">
        <f t="shared" si="12"/>
        <v>4290</v>
      </c>
      <c r="M114" s="152">
        <f t="shared" si="12"/>
        <v>4290</v>
      </c>
      <c r="N114" s="152">
        <f t="shared" si="12"/>
        <v>4290</v>
      </c>
      <c r="O114" s="152">
        <f t="shared" si="12"/>
        <v>4290</v>
      </c>
      <c r="P114" s="152">
        <f t="shared" si="12"/>
        <v>4290</v>
      </c>
      <c r="Q114" s="152">
        <f t="shared" si="12"/>
        <v>4290</v>
      </c>
      <c r="R114" s="152">
        <f t="shared" si="12"/>
        <v>4290</v>
      </c>
      <c r="T114" t="s">
        <v>627</v>
      </c>
      <c r="X114" s="15"/>
      <c r="AB114" s="141"/>
      <c r="AC114" s="141"/>
      <c r="AD114" s="141"/>
      <c r="AE114" s="141"/>
      <c r="AF114" s="141"/>
      <c r="AG114" s="141"/>
      <c r="AH114" s="141"/>
      <c r="AI114" s="141"/>
      <c r="AJ114" s="141"/>
      <c r="AK114" s="141"/>
      <c r="AL114" s="141"/>
    </row>
    <row r="115" spans="1:38" ht="14.25" customHeight="1" x14ac:dyDescent="0.3">
      <c r="B115" s="133"/>
      <c r="C115" t="s">
        <v>606</v>
      </c>
      <c r="G115" t="s">
        <v>616</v>
      </c>
      <c r="H115" s="152">
        <f t="shared" si="12"/>
        <v>0</v>
      </c>
      <c r="I115" s="152">
        <f t="shared" si="12"/>
        <v>0</v>
      </c>
      <c r="J115" s="152">
        <f t="shared" si="12"/>
        <v>0</v>
      </c>
      <c r="K115" s="152">
        <f t="shared" si="12"/>
        <v>0</v>
      </c>
      <c r="L115" s="152">
        <f t="shared" si="12"/>
        <v>0</v>
      </c>
      <c r="M115" s="152">
        <f t="shared" si="12"/>
        <v>0</v>
      </c>
      <c r="N115" s="152">
        <f t="shared" si="12"/>
        <v>0</v>
      </c>
      <c r="O115" s="152">
        <f t="shared" si="12"/>
        <v>0</v>
      </c>
      <c r="P115" s="152">
        <f t="shared" si="12"/>
        <v>0</v>
      </c>
      <c r="Q115" s="152">
        <f t="shared" si="12"/>
        <v>0</v>
      </c>
      <c r="R115" s="152">
        <f t="shared" si="12"/>
        <v>0</v>
      </c>
      <c r="T115" t="s">
        <v>627</v>
      </c>
      <c r="X115" s="15"/>
      <c r="AB115" s="141"/>
      <c r="AC115" s="141"/>
      <c r="AD115" s="141"/>
      <c r="AE115" s="141"/>
      <c r="AF115" s="141"/>
      <c r="AG115" s="141"/>
      <c r="AH115" s="141"/>
      <c r="AI115" s="141"/>
      <c r="AJ115" s="141"/>
      <c r="AK115" s="141"/>
      <c r="AL115" s="141"/>
    </row>
    <row r="116" spans="1:38" ht="14.25" customHeight="1" x14ac:dyDescent="0.3">
      <c r="B116" s="133"/>
      <c r="C116" t="s">
        <v>607</v>
      </c>
      <c r="G116" t="s">
        <v>616</v>
      </c>
      <c r="H116" s="152">
        <f t="shared" si="12"/>
        <v>0</v>
      </c>
      <c r="I116" s="152">
        <f t="shared" si="12"/>
        <v>0</v>
      </c>
      <c r="J116" s="152">
        <f t="shared" si="12"/>
        <v>0</v>
      </c>
      <c r="K116" s="152">
        <f t="shared" si="12"/>
        <v>0</v>
      </c>
      <c r="L116" s="152">
        <f t="shared" si="12"/>
        <v>0</v>
      </c>
      <c r="M116" s="152">
        <f t="shared" si="12"/>
        <v>0</v>
      </c>
      <c r="N116" s="152">
        <f t="shared" si="12"/>
        <v>0</v>
      </c>
      <c r="O116" s="152">
        <f t="shared" si="12"/>
        <v>0</v>
      </c>
      <c r="P116" s="152">
        <f t="shared" si="12"/>
        <v>0</v>
      </c>
      <c r="Q116" s="152">
        <f t="shared" si="12"/>
        <v>0</v>
      </c>
      <c r="R116" s="152">
        <f t="shared" si="12"/>
        <v>0</v>
      </c>
      <c r="T116" t="s">
        <v>627</v>
      </c>
      <c r="X116" s="15"/>
      <c r="AB116" s="141"/>
      <c r="AC116" s="141"/>
      <c r="AD116" s="141"/>
      <c r="AE116" s="141"/>
      <c r="AF116" s="141"/>
      <c r="AG116" s="141"/>
      <c r="AH116" s="141"/>
      <c r="AI116" s="141"/>
      <c r="AJ116" s="141"/>
      <c r="AK116" s="141"/>
      <c r="AL116" s="141"/>
    </row>
    <row r="117" spans="1:38" ht="14.25" hidden="1" customHeight="1" outlineLevel="1" x14ac:dyDescent="0.3">
      <c r="B117" s="143" t="s">
        <v>411</v>
      </c>
      <c r="D117" s="144"/>
      <c r="X117" s="15"/>
      <c r="AB117" s="141"/>
      <c r="AC117" s="141"/>
      <c r="AD117" s="141"/>
      <c r="AE117" s="141"/>
      <c r="AF117" s="141"/>
      <c r="AG117" s="141"/>
      <c r="AH117" s="141"/>
      <c r="AI117" s="141"/>
      <c r="AJ117" s="141"/>
      <c r="AK117" s="141"/>
      <c r="AL117" s="141"/>
    </row>
    <row r="118" spans="1:38" ht="14.25" hidden="1" customHeight="1" outlineLevel="1" x14ac:dyDescent="0.3">
      <c r="B118" s="133"/>
      <c r="C118" s="144" t="s">
        <v>407</v>
      </c>
      <c r="D118" s="144"/>
      <c r="X118" s="15"/>
      <c r="AB118" s="141"/>
      <c r="AC118" s="141"/>
      <c r="AD118" s="141"/>
      <c r="AE118" s="141"/>
      <c r="AF118" s="141"/>
      <c r="AG118" s="141"/>
      <c r="AH118" s="141"/>
      <c r="AI118" s="141"/>
      <c r="AJ118" s="141"/>
      <c r="AK118" s="141"/>
      <c r="AL118" s="141"/>
    </row>
    <row r="119" spans="1:38" ht="14.25" hidden="1" customHeight="1" outlineLevel="1" x14ac:dyDescent="0.3">
      <c r="B119" s="133"/>
      <c r="C119" s="144" t="s">
        <v>408</v>
      </c>
      <c r="D119" s="144"/>
      <c r="X119" s="15"/>
      <c r="AB119" s="141"/>
      <c r="AC119" s="141"/>
      <c r="AD119" s="141"/>
      <c r="AE119" s="141"/>
      <c r="AF119" s="141"/>
      <c r="AG119" s="141"/>
      <c r="AH119" s="141"/>
      <c r="AI119" s="141"/>
      <c r="AJ119" s="141"/>
      <c r="AK119" s="141"/>
      <c r="AL119" s="141"/>
    </row>
    <row r="120" spans="1:38" ht="14.25" hidden="1" customHeight="1" outlineLevel="1" x14ac:dyDescent="0.3">
      <c r="B120" s="135"/>
      <c r="C120" s="144" t="s">
        <v>409</v>
      </c>
      <c r="D120" s="144"/>
      <c r="X120" s="15"/>
      <c r="AB120" s="141"/>
      <c r="AC120" s="141"/>
      <c r="AD120" s="141"/>
      <c r="AE120" s="141"/>
      <c r="AF120" s="141"/>
      <c r="AG120" s="141"/>
      <c r="AH120" s="141"/>
      <c r="AI120" s="141"/>
      <c r="AJ120" s="141"/>
      <c r="AK120" s="141"/>
      <c r="AL120" s="141"/>
    </row>
    <row r="121" spans="1:38" ht="14.25" hidden="1" customHeight="1" outlineLevel="1" x14ac:dyDescent="0.3">
      <c r="B121" s="135"/>
      <c r="C121" s="144" t="s">
        <v>410</v>
      </c>
      <c r="D121" s="144"/>
      <c r="X121" s="15"/>
      <c r="AB121" s="141"/>
      <c r="AC121" s="141"/>
      <c r="AD121" s="141"/>
      <c r="AE121" s="141"/>
      <c r="AF121" s="141"/>
      <c r="AG121" s="141"/>
      <c r="AH121" s="141"/>
      <c r="AI121" s="141"/>
      <c r="AJ121" s="141"/>
      <c r="AK121" s="141"/>
      <c r="AL121" s="141"/>
    </row>
    <row r="122" spans="1:38" ht="14.25" hidden="1" customHeight="1" outlineLevel="1" x14ac:dyDescent="0.3">
      <c r="B122" s="143" t="s">
        <v>411</v>
      </c>
      <c r="D122" s="144"/>
      <c r="X122" s="15"/>
      <c r="AB122" s="141"/>
      <c r="AC122" s="141"/>
      <c r="AD122" s="141"/>
      <c r="AE122" s="141"/>
      <c r="AF122" s="141"/>
      <c r="AG122" s="141"/>
      <c r="AH122" s="141"/>
      <c r="AI122" s="141"/>
      <c r="AJ122" s="141"/>
      <c r="AK122" s="141"/>
      <c r="AL122" s="141"/>
    </row>
    <row r="123" spans="1:38" ht="14.25" hidden="1" customHeight="1" outlineLevel="1" x14ac:dyDescent="0.3">
      <c r="B123" s="133"/>
      <c r="C123" s="144" t="s">
        <v>407</v>
      </c>
      <c r="D123" s="144"/>
      <c r="X123" s="15"/>
      <c r="AB123" s="141"/>
      <c r="AC123" s="141"/>
      <c r="AD123" s="141"/>
      <c r="AE123" s="141"/>
      <c r="AF123" s="141"/>
      <c r="AG123" s="141"/>
      <c r="AH123" s="141"/>
      <c r="AI123" s="141"/>
      <c r="AJ123" s="141"/>
      <c r="AK123" s="141"/>
      <c r="AL123" s="141"/>
    </row>
    <row r="124" spans="1:38" ht="14.25" hidden="1" customHeight="1" outlineLevel="1" x14ac:dyDescent="0.3">
      <c r="B124" s="133"/>
      <c r="C124" s="144" t="s">
        <v>408</v>
      </c>
      <c r="D124" s="144"/>
      <c r="X124" s="15"/>
      <c r="AB124" s="141"/>
      <c r="AC124" s="141"/>
      <c r="AD124" s="141"/>
      <c r="AE124" s="141"/>
      <c r="AF124" s="141"/>
      <c r="AG124" s="141"/>
      <c r="AH124" s="141"/>
      <c r="AI124" s="141"/>
      <c r="AJ124" s="141"/>
      <c r="AK124" s="141"/>
      <c r="AL124" s="141"/>
    </row>
    <row r="125" spans="1:38" ht="14.25" hidden="1" customHeight="1" outlineLevel="1" x14ac:dyDescent="0.3">
      <c r="A125" s="196"/>
      <c r="B125" s="133"/>
      <c r="C125" s="144" t="s">
        <v>409</v>
      </c>
      <c r="D125" s="144"/>
      <c r="X125" s="15"/>
      <c r="AB125" s="141"/>
      <c r="AC125" s="141"/>
      <c r="AD125" s="141"/>
      <c r="AE125" s="141"/>
      <c r="AF125" s="141"/>
      <c r="AG125" s="141"/>
      <c r="AH125" s="141"/>
      <c r="AI125" s="141"/>
      <c r="AJ125" s="141"/>
      <c r="AK125" s="141"/>
      <c r="AL125" s="141"/>
    </row>
    <row r="126" spans="1:38" ht="14.25" hidden="1" customHeight="1" outlineLevel="1" x14ac:dyDescent="0.3">
      <c r="A126" s="196"/>
      <c r="B126" s="133"/>
      <c r="C126" s="144" t="s">
        <v>410</v>
      </c>
      <c r="D126" s="144"/>
      <c r="X126" s="15"/>
      <c r="AB126" s="141"/>
      <c r="AC126" s="141"/>
      <c r="AD126" s="141"/>
      <c r="AE126" s="141"/>
      <c r="AF126" s="141"/>
      <c r="AG126" s="141"/>
      <c r="AH126" s="141"/>
      <c r="AI126" s="141"/>
      <c r="AJ126" s="141"/>
      <c r="AK126" s="141"/>
      <c r="AL126" s="141"/>
    </row>
    <row r="127" spans="1:38" ht="14.25" customHeight="1" collapsed="1" x14ac:dyDescent="0.3">
      <c r="A127" s="196"/>
      <c r="B127" s="138" t="s">
        <v>608</v>
      </c>
      <c r="D127" s="144"/>
      <c r="H127" s="151"/>
      <c r="X127" s="15"/>
      <c r="AB127" s="141"/>
      <c r="AC127" s="141"/>
      <c r="AD127" s="141"/>
      <c r="AE127" s="141"/>
      <c r="AF127" s="141"/>
      <c r="AG127" s="141"/>
      <c r="AH127" s="141"/>
      <c r="AI127" s="141"/>
      <c r="AJ127" s="141"/>
      <c r="AK127" s="141"/>
      <c r="AL127" s="141"/>
    </row>
    <row r="128" spans="1:38" ht="14.25" customHeight="1" x14ac:dyDescent="0.3">
      <c r="A128" s="196"/>
      <c r="B128" s="138"/>
      <c r="C128" t="s">
        <v>604</v>
      </c>
      <c r="G128" t="s">
        <v>616</v>
      </c>
      <c r="H128" s="152">
        <f>H74*H101</f>
        <v>0</v>
      </c>
      <c r="I128" s="152">
        <f t="shared" ref="I128:R129" si="13">I74*I101</f>
        <v>0</v>
      </c>
      <c r="J128" s="152">
        <f t="shared" si="13"/>
        <v>0</v>
      </c>
      <c r="K128" s="152">
        <f t="shared" si="13"/>
        <v>0</v>
      </c>
      <c r="L128" s="152">
        <f t="shared" si="13"/>
        <v>0</v>
      </c>
      <c r="M128" s="152">
        <f t="shared" si="13"/>
        <v>0</v>
      </c>
      <c r="N128" s="152">
        <f t="shared" si="13"/>
        <v>0</v>
      </c>
      <c r="O128" s="152">
        <f t="shared" si="13"/>
        <v>0</v>
      </c>
      <c r="P128" s="152">
        <f t="shared" si="13"/>
        <v>0</v>
      </c>
      <c r="Q128" s="152">
        <f t="shared" si="13"/>
        <v>0</v>
      </c>
      <c r="R128" s="152">
        <f t="shared" si="13"/>
        <v>0</v>
      </c>
      <c r="T128" t="s">
        <v>627</v>
      </c>
      <c r="X128" s="15"/>
      <c r="AB128" s="141"/>
      <c r="AC128" s="141"/>
      <c r="AD128" s="141"/>
      <c r="AE128" s="141"/>
      <c r="AF128" s="141"/>
      <c r="AG128" s="141"/>
      <c r="AH128" s="141"/>
      <c r="AI128" s="141"/>
      <c r="AJ128" s="141"/>
      <c r="AK128" s="141"/>
      <c r="AL128" s="141"/>
    </row>
    <row r="129" spans="1:38" ht="14.25" customHeight="1" x14ac:dyDescent="0.3">
      <c r="A129" s="196"/>
      <c r="B129" s="138"/>
      <c r="C129" t="s">
        <v>607</v>
      </c>
      <c r="G129" t="s">
        <v>616</v>
      </c>
      <c r="H129" s="152">
        <f>H75*H102</f>
        <v>0</v>
      </c>
      <c r="I129" s="152">
        <f t="shared" si="13"/>
        <v>0</v>
      </c>
      <c r="J129" s="152">
        <f t="shared" si="13"/>
        <v>0</v>
      </c>
      <c r="K129" s="152">
        <f t="shared" si="13"/>
        <v>0</v>
      </c>
      <c r="L129" s="152">
        <f t="shared" si="13"/>
        <v>0</v>
      </c>
      <c r="M129" s="152">
        <f t="shared" si="13"/>
        <v>0</v>
      </c>
      <c r="N129" s="152">
        <f t="shared" si="13"/>
        <v>0</v>
      </c>
      <c r="O129" s="152">
        <f t="shared" si="13"/>
        <v>0</v>
      </c>
      <c r="P129" s="152">
        <f t="shared" si="13"/>
        <v>0</v>
      </c>
      <c r="Q129" s="152">
        <f t="shared" si="13"/>
        <v>0</v>
      </c>
      <c r="R129" s="152">
        <f t="shared" si="13"/>
        <v>0</v>
      </c>
      <c r="T129" t="s">
        <v>627</v>
      </c>
      <c r="X129" s="15"/>
      <c r="AB129" s="141"/>
      <c r="AC129" s="141"/>
      <c r="AD129" s="141"/>
      <c r="AE129" s="141"/>
      <c r="AF129" s="141"/>
      <c r="AG129" s="141"/>
      <c r="AH129" s="141"/>
      <c r="AI129" s="141"/>
      <c r="AJ129" s="141"/>
      <c r="AK129" s="141"/>
      <c r="AL129" s="141"/>
    </row>
    <row r="130" spans="1:38" ht="14.25" customHeight="1" x14ac:dyDescent="0.3">
      <c r="A130" s="196"/>
      <c r="B130" s="138" t="s">
        <v>609</v>
      </c>
      <c r="H130" s="151"/>
      <c r="I130" s="151"/>
      <c r="J130" s="151"/>
      <c r="K130" s="151"/>
      <c r="L130" s="151"/>
      <c r="M130" s="151"/>
      <c r="N130" s="151"/>
      <c r="O130" s="151"/>
      <c r="P130" s="151"/>
      <c r="Q130" s="151"/>
      <c r="R130" s="151"/>
      <c r="X130" s="15"/>
      <c r="AB130" s="141"/>
      <c r="AC130" s="141"/>
      <c r="AD130" s="141"/>
      <c r="AE130" s="141"/>
      <c r="AF130" s="141"/>
      <c r="AG130" s="141"/>
      <c r="AH130" s="141"/>
      <c r="AI130" s="141"/>
      <c r="AJ130" s="141"/>
      <c r="AK130" s="141"/>
      <c r="AL130" s="141"/>
    </row>
    <row r="131" spans="1:38" ht="14.25" customHeight="1" x14ac:dyDescent="0.3">
      <c r="A131" s="196"/>
      <c r="B131" s="138"/>
      <c r="C131" t="s">
        <v>604</v>
      </c>
      <c r="G131" t="s">
        <v>616</v>
      </c>
      <c r="H131" s="152">
        <f>H77*H104</f>
        <v>0</v>
      </c>
      <c r="I131" s="152">
        <f t="shared" ref="I131:R135" si="14">I77*I104</f>
        <v>0</v>
      </c>
      <c r="J131" s="152">
        <f t="shared" si="14"/>
        <v>0</v>
      </c>
      <c r="K131" s="152">
        <f t="shared" si="14"/>
        <v>0</v>
      </c>
      <c r="L131" s="152">
        <f t="shared" si="14"/>
        <v>0</v>
      </c>
      <c r="M131" s="152">
        <f t="shared" si="14"/>
        <v>0</v>
      </c>
      <c r="N131" s="152">
        <f t="shared" si="14"/>
        <v>0</v>
      </c>
      <c r="O131" s="152">
        <f t="shared" si="14"/>
        <v>0</v>
      </c>
      <c r="P131" s="152">
        <f t="shared" si="14"/>
        <v>0</v>
      </c>
      <c r="Q131" s="152">
        <f t="shared" si="14"/>
        <v>0</v>
      </c>
      <c r="R131" s="152">
        <f t="shared" si="14"/>
        <v>0</v>
      </c>
      <c r="T131" t="s">
        <v>627</v>
      </c>
      <c r="X131" s="15"/>
      <c r="AB131" s="141"/>
      <c r="AC131" s="141"/>
      <c r="AD131" s="141"/>
      <c r="AE131" s="141"/>
      <c r="AF131" s="141"/>
      <c r="AG131" s="141"/>
      <c r="AH131" s="141"/>
      <c r="AI131" s="141"/>
      <c r="AJ131" s="141"/>
      <c r="AK131" s="141"/>
      <c r="AL131" s="141"/>
    </row>
    <row r="132" spans="1:38" ht="14.25" customHeight="1" x14ac:dyDescent="0.3">
      <c r="A132" s="196"/>
      <c r="B132" s="138"/>
      <c r="C132" t="s">
        <v>605</v>
      </c>
      <c r="G132" t="s">
        <v>616</v>
      </c>
      <c r="H132" s="152">
        <f>H78*H105</f>
        <v>0</v>
      </c>
      <c r="I132" s="152">
        <f t="shared" si="14"/>
        <v>0</v>
      </c>
      <c r="J132" s="152">
        <f t="shared" si="14"/>
        <v>0</v>
      </c>
      <c r="K132" s="152">
        <f t="shared" si="14"/>
        <v>0</v>
      </c>
      <c r="L132" s="152">
        <f t="shared" si="14"/>
        <v>0</v>
      </c>
      <c r="M132" s="152">
        <f t="shared" si="14"/>
        <v>0</v>
      </c>
      <c r="N132" s="152">
        <f t="shared" si="14"/>
        <v>0</v>
      </c>
      <c r="O132" s="152">
        <f t="shared" si="14"/>
        <v>0</v>
      </c>
      <c r="P132" s="152">
        <f t="shared" si="14"/>
        <v>0</v>
      </c>
      <c r="Q132" s="152">
        <f t="shared" si="14"/>
        <v>0</v>
      </c>
      <c r="R132" s="152">
        <f t="shared" si="14"/>
        <v>0</v>
      </c>
      <c r="T132" t="s">
        <v>627</v>
      </c>
      <c r="X132" s="15"/>
      <c r="AB132" s="141"/>
      <c r="AC132" s="141"/>
      <c r="AD132" s="141"/>
      <c r="AE132" s="141"/>
      <c r="AF132" s="141"/>
      <c r="AG132" s="141"/>
      <c r="AH132" s="141"/>
      <c r="AI132" s="141"/>
      <c r="AJ132" s="141"/>
      <c r="AK132" s="141"/>
      <c r="AL132" s="141"/>
    </row>
    <row r="133" spans="1:38" ht="14.25" customHeight="1" x14ac:dyDescent="0.3">
      <c r="A133" s="196"/>
      <c r="B133" s="138"/>
      <c r="C133" t="s">
        <v>606</v>
      </c>
      <c r="G133" t="s">
        <v>616</v>
      </c>
      <c r="H133" s="152">
        <f>H79*H106</f>
        <v>0</v>
      </c>
      <c r="I133" s="152">
        <f t="shared" si="14"/>
        <v>0</v>
      </c>
      <c r="J133" s="152">
        <f t="shared" si="14"/>
        <v>0</v>
      </c>
      <c r="K133" s="152">
        <f t="shared" si="14"/>
        <v>0</v>
      </c>
      <c r="L133" s="152">
        <f t="shared" si="14"/>
        <v>0</v>
      </c>
      <c r="M133" s="152">
        <f t="shared" si="14"/>
        <v>0</v>
      </c>
      <c r="N133" s="152">
        <f t="shared" si="14"/>
        <v>0</v>
      </c>
      <c r="O133" s="152">
        <f t="shared" si="14"/>
        <v>0</v>
      </c>
      <c r="P133" s="152">
        <f t="shared" si="14"/>
        <v>0</v>
      </c>
      <c r="Q133" s="152">
        <f t="shared" si="14"/>
        <v>0</v>
      </c>
      <c r="R133" s="152">
        <f t="shared" si="14"/>
        <v>0</v>
      </c>
      <c r="T133" t="s">
        <v>627</v>
      </c>
      <c r="X133" s="15"/>
      <c r="AB133" s="141"/>
      <c r="AC133" s="141"/>
      <c r="AD133" s="141"/>
      <c r="AE133" s="141"/>
      <c r="AF133" s="141"/>
      <c r="AG133" s="141"/>
      <c r="AH133" s="141"/>
      <c r="AI133" s="141"/>
      <c r="AJ133" s="141"/>
      <c r="AK133" s="141"/>
      <c r="AL133" s="141"/>
    </row>
    <row r="134" spans="1:38" ht="14.25" customHeight="1" x14ac:dyDescent="0.3">
      <c r="A134" s="196"/>
      <c r="B134" s="138"/>
      <c r="C134" t="s">
        <v>610</v>
      </c>
      <c r="G134" t="s">
        <v>616</v>
      </c>
      <c r="H134" s="152">
        <f>H80*H107</f>
        <v>0</v>
      </c>
      <c r="I134" s="152">
        <f t="shared" si="14"/>
        <v>0</v>
      </c>
      <c r="J134" s="152">
        <f t="shared" si="14"/>
        <v>0</v>
      </c>
      <c r="K134" s="152">
        <f t="shared" si="14"/>
        <v>0</v>
      </c>
      <c r="L134" s="152">
        <f t="shared" si="14"/>
        <v>0</v>
      </c>
      <c r="M134" s="152">
        <f t="shared" si="14"/>
        <v>0</v>
      </c>
      <c r="N134" s="152">
        <f t="shared" si="14"/>
        <v>0</v>
      </c>
      <c r="O134" s="152">
        <f t="shared" si="14"/>
        <v>0</v>
      </c>
      <c r="P134" s="152">
        <f t="shared" si="14"/>
        <v>0</v>
      </c>
      <c r="Q134" s="152">
        <f t="shared" si="14"/>
        <v>0</v>
      </c>
      <c r="R134" s="152">
        <f t="shared" si="14"/>
        <v>0</v>
      </c>
      <c r="T134" t="s">
        <v>627</v>
      </c>
      <c r="X134" s="15"/>
      <c r="AB134" s="141"/>
      <c r="AC134" s="141"/>
      <c r="AD134" s="141"/>
      <c r="AE134" s="141"/>
      <c r="AF134" s="141"/>
      <c r="AG134" s="141"/>
      <c r="AH134" s="141"/>
      <c r="AI134" s="141"/>
      <c r="AJ134" s="141"/>
      <c r="AK134" s="141"/>
      <c r="AL134" s="141"/>
    </row>
    <row r="135" spans="1:38" ht="14.25" customHeight="1" x14ac:dyDescent="0.3">
      <c r="A135" s="196"/>
      <c r="B135" s="138"/>
      <c r="C135" t="s">
        <v>607</v>
      </c>
      <c r="G135" t="s">
        <v>616</v>
      </c>
      <c r="H135" s="152">
        <f>H81*H108</f>
        <v>0</v>
      </c>
      <c r="I135" s="152">
        <f t="shared" si="14"/>
        <v>0</v>
      </c>
      <c r="J135" s="152">
        <f t="shared" si="14"/>
        <v>0</v>
      </c>
      <c r="K135" s="152">
        <f t="shared" si="14"/>
        <v>0</v>
      </c>
      <c r="L135" s="152">
        <f t="shared" si="14"/>
        <v>0</v>
      </c>
      <c r="M135" s="152">
        <f t="shared" si="14"/>
        <v>0</v>
      </c>
      <c r="N135" s="152">
        <f t="shared" si="14"/>
        <v>0</v>
      </c>
      <c r="O135" s="152">
        <f t="shared" si="14"/>
        <v>0</v>
      </c>
      <c r="P135" s="152">
        <f t="shared" si="14"/>
        <v>0</v>
      </c>
      <c r="Q135" s="152">
        <f t="shared" si="14"/>
        <v>0</v>
      </c>
      <c r="R135" s="152">
        <f t="shared" si="14"/>
        <v>0</v>
      </c>
      <c r="T135" t="s">
        <v>627</v>
      </c>
      <c r="X135" s="15"/>
      <c r="AB135" s="141"/>
      <c r="AC135" s="141"/>
      <c r="AD135" s="141"/>
      <c r="AE135" s="141"/>
      <c r="AF135" s="141"/>
      <c r="AG135" s="141"/>
      <c r="AH135" s="141"/>
      <c r="AI135" s="141"/>
      <c r="AJ135" s="141"/>
      <c r="AK135" s="141"/>
      <c r="AL135" s="141"/>
    </row>
    <row r="136" spans="1:38" ht="14.25" customHeight="1" x14ac:dyDescent="0.3">
      <c r="A136" s="196"/>
      <c r="X136" s="15"/>
      <c r="AB136" s="141"/>
      <c r="AC136" s="141"/>
      <c r="AD136" s="141"/>
      <c r="AE136" s="141"/>
      <c r="AF136" s="141"/>
      <c r="AG136" s="141"/>
      <c r="AH136" s="141"/>
      <c r="AI136" s="141"/>
      <c r="AJ136" s="141"/>
      <c r="AK136" s="141"/>
      <c r="AL136" s="141"/>
    </row>
    <row r="137" spans="1:38" ht="14.25" customHeight="1" x14ac:dyDescent="0.3">
      <c r="A137" s="196"/>
      <c r="B137" s="36"/>
      <c r="X137" s="15"/>
      <c r="AB137" s="141"/>
      <c r="AC137" s="141"/>
      <c r="AD137" s="141"/>
      <c r="AE137" s="141"/>
      <c r="AF137" s="141"/>
      <c r="AG137" s="141"/>
      <c r="AH137" s="141"/>
      <c r="AI137" s="141"/>
      <c r="AJ137" s="141"/>
      <c r="AK137" s="141"/>
      <c r="AL137" s="141"/>
    </row>
    <row r="138" spans="1:38" ht="14.25" customHeight="1" x14ac:dyDescent="0.3">
      <c r="A138" s="195" t="s">
        <v>438</v>
      </c>
      <c r="B138" s="137" t="s">
        <v>640</v>
      </c>
      <c r="C138" s="136"/>
      <c r="D138" s="136"/>
      <c r="E138" s="136"/>
      <c r="F138" s="136"/>
      <c r="G138" s="136"/>
      <c r="H138" s="150"/>
      <c r="I138" s="150"/>
      <c r="J138" s="150"/>
      <c r="K138" s="150"/>
      <c r="L138" s="150"/>
      <c r="M138" s="150"/>
      <c r="N138" s="150"/>
      <c r="O138" s="150"/>
      <c r="P138" s="150"/>
      <c r="Q138" s="150"/>
      <c r="R138" s="150"/>
      <c r="X138" s="15"/>
      <c r="AB138" s="141"/>
      <c r="AC138" s="141"/>
      <c r="AD138" s="141"/>
      <c r="AE138" s="141"/>
      <c r="AF138" s="141"/>
      <c r="AG138" s="141"/>
      <c r="AH138" s="141"/>
      <c r="AI138" s="141"/>
      <c r="AJ138" s="141"/>
      <c r="AK138" s="141"/>
      <c r="AL138" s="141"/>
    </row>
    <row r="139" spans="1:38" ht="14.25" customHeight="1" x14ac:dyDescent="0.3">
      <c r="A139" s="196"/>
      <c r="B139" s="138" t="s">
        <v>603</v>
      </c>
      <c r="H139" s="152"/>
      <c r="I139" s="152"/>
      <c r="J139" s="152"/>
      <c r="K139" s="152"/>
      <c r="L139" s="152"/>
      <c r="M139" s="152"/>
      <c r="N139" s="152"/>
      <c r="O139" s="152"/>
      <c r="P139" s="152"/>
      <c r="Q139" s="152"/>
      <c r="R139" s="152"/>
      <c r="X139" s="15"/>
      <c r="AB139" s="141"/>
      <c r="AC139" s="141"/>
      <c r="AD139" s="141"/>
      <c r="AE139" s="141"/>
      <c r="AF139" s="141"/>
      <c r="AG139" s="141"/>
      <c r="AH139" s="141"/>
      <c r="AI139" s="141"/>
      <c r="AJ139" s="141"/>
      <c r="AK139" s="141"/>
      <c r="AL139" s="141"/>
    </row>
    <row r="140" spans="1:38" ht="14.25" customHeight="1" x14ac:dyDescent="0.3">
      <c r="A140" s="196"/>
      <c r="B140" s="23"/>
      <c r="C140" t="s">
        <v>604</v>
      </c>
      <c r="G140" t="s">
        <v>617</v>
      </c>
      <c r="H140" s="188">
        <v>9.1999999999999993</v>
      </c>
      <c r="I140" s="188">
        <v>9.1999999999999993</v>
      </c>
      <c r="J140" s="188">
        <v>9.1999999999999993</v>
      </c>
      <c r="K140" s="188">
        <v>9.1999999999999993</v>
      </c>
      <c r="L140" s="188">
        <v>9.1999999999999993</v>
      </c>
      <c r="M140" s="188">
        <v>9.1999999999999993</v>
      </c>
      <c r="N140" s="188">
        <v>9.1999999999999993</v>
      </c>
      <c r="O140" s="188">
        <v>9.1999999999999993</v>
      </c>
      <c r="P140" s="188">
        <v>9.1999999999999993</v>
      </c>
      <c r="Q140" s="188">
        <v>9.1999999999999993</v>
      </c>
      <c r="R140" s="188">
        <v>9.1999999999999993</v>
      </c>
      <c r="T140" t="s">
        <v>628</v>
      </c>
      <c r="U140">
        <f>46/3.6</f>
        <v>12.777777777777777</v>
      </c>
      <c r="V140" t="s">
        <v>631</v>
      </c>
      <c r="X140" s="175"/>
      <c r="Y140" s="176"/>
      <c r="AB140" s="141"/>
      <c r="AC140" s="141"/>
      <c r="AD140" s="141"/>
      <c r="AE140" s="141"/>
      <c r="AF140" s="141"/>
      <c r="AG140" s="141"/>
      <c r="AH140" s="141"/>
      <c r="AI140" s="141"/>
      <c r="AJ140" s="141"/>
      <c r="AK140" s="141"/>
      <c r="AL140" s="141"/>
    </row>
    <row r="141" spans="1:38" ht="14.25" customHeight="1" x14ac:dyDescent="0.3">
      <c r="A141" s="196"/>
      <c r="B141" s="23"/>
      <c r="C141" t="s">
        <v>605</v>
      </c>
      <c r="G141" t="s">
        <v>617</v>
      </c>
      <c r="H141" s="188"/>
      <c r="I141" s="188"/>
      <c r="J141" s="188"/>
      <c r="K141" s="188"/>
      <c r="L141" s="188">
        <v>8.1</v>
      </c>
      <c r="M141" s="188">
        <v>8.1</v>
      </c>
      <c r="N141" s="188">
        <v>8.1</v>
      </c>
      <c r="O141" s="188">
        <v>8.1</v>
      </c>
      <c r="P141" s="188">
        <v>8.1</v>
      </c>
      <c r="Q141" s="188">
        <v>8.1</v>
      </c>
      <c r="R141" s="188">
        <v>8.1</v>
      </c>
      <c r="T141" t="s">
        <v>628</v>
      </c>
      <c r="U141">
        <f>45.25/3.6</f>
        <v>12.569444444444445</v>
      </c>
      <c r="V141" t="s">
        <v>631</v>
      </c>
      <c r="X141" s="15"/>
      <c r="AB141" s="141"/>
      <c r="AC141" s="141"/>
      <c r="AD141" s="141"/>
      <c r="AE141" s="141"/>
      <c r="AF141" s="141"/>
      <c r="AG141" s="141"/>
      <c r="AH141" s="141"/>
      <c r="AI141" s="141"/>
      <c r="AJ141" s="141"/>
      <c r="AK141" s="141"/>
      <c r="AL141" s="141"/>
    </row>
    <row r="142" spans="1:38" ht="14.25" customHeight="1" x14ac:dyDescent="0.3">
      <c r="A142" s="196"/>
      <c r="B142" s="133"/>
      <c r="C142" t="s">
        <v>606</v>
      </c>
      <c r="G142" t="s">
        <v>618</v>
      </c>
      <c r="H142" s="189"/>
      <c r="I142" s="189"/>
      <c r="J142" s="189"/>
      <c r="K142" s="189"/>
      <c r="L142" s="189"/>
      <c r="M142" s="189"/>
      <c r="N142" s="189"/>
      <c r="O142" s="189"/>
      <c r="P142" s="189"/>
      <c r="Q142" s="189"/>
      <c r="R142" s="181"/>
      <c r="T142" t="s">
        <v>629</v>
      </c>
      <c r="U142">
        <v>1</v>
      </c>
      <c r="V142" t="s">
        <v>632</v>
      </c>
      <c r="X142" s="15"/>
      <c r="AB142" s="141"/>
      <c r="AC142" s="141"/>
      <c r="AD142" s="141"/>
      <c r="AE142" s="141"/>
      <c r="AF142" s="141"/>
      <c r="AG142" s="141"/>
      <c r="AH142" s="141"/>
      <c r="AI142" s="141"/>
      <c r="AJ142" s="141"/>
      <c r="AK142" s="141"/>
      <c r="AL142" s="141"/>
    </row>
    <row r="143" spans="1:38" ht="14.25" customHeight="1" x14ac:dyDescent="0.3">
      <c r="A143" s="196"/>
      <c r="B143" s="133"/>
      <c r="C143" t="s">
        <v>607</v>
      </c>
      <c r="G143" t="s">
        <v>617</v>
      </c>
      <c r="H143" s="153"/>
      <c r="I143" s="153"/>
      <c r="J143" s="153"/>
      <c r="K143" s="153"/>
      <c r="L143" s="153"/>
      <c r="M143" s="153"/>
      <c r="N143" s="153"/>
      <c r="O143" s="153"/>
      <c r="P143" s="153"/>
      <c r="Q143" s="153"/>
      <c r="R143" s="153"/>
      <c r="X143" s="15"/>
      <c r="AB143" s="141"/>
      <c r="AC143" s="141"/>
      <c r="AD143" s="141"/>
      <c r="AE143" s="141"/>
      <c r="AF143" s="141"/>
      <c r="AG143" s="141"/>
      <c r="AH143" s="141"/>
      <c r="AI143" s="141"/>
      <c r="AJ143" s="141"/>
      <c r="AK143" s="141"/>
      <c r="AL143" s="141"/>
    </row>
    <row r="144" spans="1:38" ht="14.25" hidden="1" customHeight="1" outlineLevel="1" x14ac:dyDescent="0.3">
      <c r="A144" s="196"/>
      <c r="B144" s="143" t="s">
        <v>411</v>
      </c>
      <c r="D144" s="144"/>
      <c r="X144" s="15"/>
      <c r="AB144" s="141"/>
      <c r="AC144" s="141"/>
      <c r="AD144" s="141"/>
      <c r="AE144" s="141"/>
      <c r="AF144" s="141"/>
      <c r="AG144" s="141"/>
      <c r="AH144" s="141"/>
      <c r="AI144" s="141"/>
      <c r="AJ144" s="141"/>
      <c r="AK144" s="141"/>
      <c r="AL144" s="141"/>
    </row>
    <row r="145" spans="1:38" ht="14.25" hidden="1" customHeight="1" outlineLevel="1" x14ac:dyDescent="0.3">
      <c r="A145" s="196"/>
      <c r="B145" s="133"/>
      <c r="C145" s="144" t="s">
        <v>407</v>
      </c>
      <c r="D145" s="144"/>
      <c r="X145" s="15"/>
      <c r="AB145" s="141"/>
      <c r="AC145" s="141"/>
      <c r="AD145" s="141"/>
      <c r="AE145" s="141"/>
      <c r="AF145" s="141"/>
      <c r="AG145" s="141"/>
      <c r="AH145" s="141"/>
      <c r="AI145" s="141"/>
      <c r="AJ145" s="141"/>
      <c r="AK145" s="141"/>
      <c r="AL145" s="141"/>
    </row>
    <row r="146" spans="1:38" ht="14.25" hidden="1" customHeight="1" outlineLevel="1" x14ac:dyDescent="0.3">
      <c r="A146" s="196"/>
      <c r="B146" s="133"/>
      <c r="C146" s="144" t="s">
        <v>408</v>
      </c>
      <c r="D146" s="144"/>
      <c r="X146" s="15"/>
      <c r="AB146" s="141"/>
      <c r="AC146" s="141"/>
      <c r="AD146" s="141"/>
      <c r="AE146" s="141"/>
      <c r="AF146" s="141"/>
      <c r="AG146" s="141"/>
      <c r="AH146" s="141"/>
      <c r="AI146" s="141"/>
      <c r="AJ146" s="141"/>
      <c r="AK146" s="141"/>
      <c r="AL146" s="141"/>
    </row>
    <row r="147" spans="1:38" ht="14.25" hidden="1" customHeight="1" outlineLevel="1" x14ac:dyDescent="0.3">
      <c r="A147" s="196"/>
      <c r="B147" s="135"/>
      <c r="C147" s="144" t="s">
        <v>409</v>
      </c>
      <c r="D147" s="144"/>
      <c r="X147" s="15"/>
      <c r="AB147" s="141"/>
      <c r="AC147" s="141"/>
      <c r="AD147" s="141"/>
      <c r="AE147" s="141"/>
      <c r="AF147" s="141"/>
      <c r="AG147" s="141"/>
      <c r="AH147" s="141"/>
      <c r="AI147" s="141"/>
      <c r="AJ147" s="141"/>
      <c r="AK147" s="141"/>
      <c r="AL147" s="141"/>
    </row>
    <row r="148" spans="1:38" ht="14.25" hidden="1" customHeight="1" outlineLevel="1" x14ac:dyDescent="0.3">
      <c r="A148" s="196"/>
      <c r="B148" s="135"/>
      <c r="C148" s="144" t="s">
        <v>410</v>
      </c>
      <c r="D148" s="144"/>
      <c r="X148" s="15"/>
      <c r="AB148" s="141"/>
      <c r="AC148" s="141"/>
      <c r="AD148" s="141"/>
      <c r="AE148" s="141"/>
      <c r="AF148" s="141"/>
      <c r="AG148" s="141"/>
      <c r="AH148" s="141"/>
      <c r="AI148" s="141"/>
      <c r="AJ148" s="141"/>
      <c r="AK148" s="141"/>
      <c r="AL148" s="141"/>
    </row>
    <row r="149" spans="1:38" ht="14.25" hidden="1" customHeight="1" outlineLevel="1" x14ac:dyDescent="0.3">
      <c r="B149" s="143" t="s">
        <v>411</v>
      </c>
      <c r="D149" s="144"/>
      <c r="X149" s="15"/>
      <c r="AB149" s="141"/>
      <c r="AC149" s="141"/>
      <c r="AD149" s="141"/>
      <c r="AE149" s="141"/>
      <c r="AF149" s="141"/>
      <c r="AG149" s="141"/>
      <c r="AH149" s="141"/>
      <c r="AI149" s="141"/>
      <c r="AJ149" s="141"/>
      <c r="AK149" s="141"/>
      <c r="AL149" s="141"/>
    </row>
    <row r="150" spans="1:38" ht="14.25" hidden="1" customHeight="1" outlineLevel="1" x14ac:dyDescent="0.3">
      <c r="A150" s="196"/>
      <c r="B150" s="133"/>
      <c r="C150" s="144" t="s">
        <v>407</v>
      </c>
      <c r="D150" s="144"/>
      <c r="X150" s="15"/>
      <c r="AB150" s="141"/>
      <c r="AC150" s="141"/>
      <c r="AD150" s="141"/>
      <c r="AE150" s="141"/>
      <c r="AF150" s="141"/>
      <c r="AG150" s="141"/>
      <c r="AH150" s="141"/>
      <c r="AI150" s="141"/>
      <c r="AJ150" s="141"/>
      <c r="AK150" s="141"/>
      <c r="AL150" s="141"/>
    </row>
    <row r="151" spans="1:38" ht="14.25" hidden="1" customHeight="1" outlineLevel="1" x14ac:dyDescent="0.3">
      <c r="A151" s="196"/>
      <c r="B151" s="133"/>
      <c r="C151" s="144" t="s">
        <v>408</v>
      </c>
      <c r="D151" s="144"/>
      <c r="X151" s="15"/>
      <c r="AB151" s="141"/>
      <c r="AC151" s="141"/>
      <c r="AD151" s="141"/>
      <c r="AE151" s="141"/>
      <c r="AF151" s="141"/>
      <c r="AG151" s="141"/>
      <c r="AH151" s="141"/>
      <c r="AI151" s="141"/>
      <c r="AJ151" s="141"/>
      <c r="AK151" s="141"/>
      <c r="AL151" s="141"/>
    </row>
    <row r="152" spans="1:38" ht="14.25" hidden="1" customHeight="1" outlineLevel="1" x14ac:dyDescent="0.3">
      <c r="A152" s="196"/>
      <c r="B152" s="133"/>
      <c r="C152" s="144" t="s">
        <v>409</v>
      </c>
      <c r="D152" s="144"/>
      <c r="X152" s="15"/>
      <c r="AB152" s="141"/>
      <c r="AC152" s="141"/>
      <c r="AD152" s="141"/>
      <c r="AE152" s="141"/>
      <c r="AF152" s="141"/>
      <c r="AG152" s="141"/>
      <c r="AH152" s="141"/>
      <c r="AI152" s="141"/>
      <c r="AJ152" s="141"/>
      <c r="AK152" s="141"/>
      <c r="AL152" s="141"/>
    </row>
    <row r="153" spans="1:38" ht="14.25" hidden="1" customHeight="1" outlineLevel="1" x14ac:dyDescent="0.3">
      <c r="A153" s="196"/>
      <c r="B153" s="133"/>
      <c r="C153" s="144" t="s">
        <v>410</v>
      </c>
      <c r="D153" s="144"/>
      <c r="X153" s="15"/>
      <c r="AB153" s="141"/>
      <c r="AC153" s="141"/>
      <c r="AD153" s="141"/>
      <c r="AE153" s="141"/>
      <c r="AF153" s="141"/>
      <c r="AG153" s="141"/>
      <c r="AH153" s="141"/>
      <c r="AI153" s="141"/>
      <c r="AJ153" s="141"/>
      <c r="AK153" s="141"/>
      <c r="AL153" s="141"/>
    </row>
    <row r="154" spans="1:38" ht="14.25" customHeight="1" collapsed="1" x14ac:dyDescent="0.3">
      <c r="B154" s="138" t="s">
        <v>608</v>
      </c>
      <c r="D154" s="144"/>
      <c r="X154" s="15"/>
      <c r="AB154" s="141"/>
      <c r="AC154" s="141"/>
      <c r="AD154" s="141"/>
      <c r="AE154" s="141"/>
      <c r="AF154" s="141"/>
      <c r="AG154" s="141"/>
      <c r="AH154" s="141"/>
      <c r="AI154" s="141"/>
      <c r="AJ154" s="141"/>
      <c r="AK154" s="141"/>
      <c r="AL154" s="141"/>
    </row>
    <row r="155" spans="1:38" ht="14.25" customHeight="1" x14ac:dyDescent="0.3">
      <c r="A155" s="196"/>
      <c r="B155" s="138"/>
      <c r="C155" t="s">
        <v>604</v>
      </c>
      <c r="G155" t="s">
        <v>617</v>
      </c>
      <c r="H155" s="188"/>
      <c r="I155" s="188"/>
      <c r="J155" s="188"/>
      <c r="K155" s="188"/>
      <c r="L155" s="188"/>
      <c r="M155" s="188"/>
      <c r="N155" s="188"/>
      <c r="O155" s="188"/>
      <c r="P155" s="188"/>
      <c r="Q155" s="188"/>
      <c r="R155" s="171"/>
      <c r="T155" t="s">
        <v>628</v>
      </c>
      <c r="U155">
        <f>43.25/3.6</f>
        <v>12.013888888888889</v>
      </c>
      <c r="V155" t="s">
        <v>631</v>
      </c>
      <c r="AB155" s="141"/>
      <c r="AC155" s="141"/>
      <c r="AD155" s="141"/>
      <c r="AE155" s="141"/>
      <c r="AF155" s="141"/>
      <c r="AG155" s="141"/>
      <c r="AH155" s="141"/>
      <c r="AI155" s="141"/>
      <c r="AJ155" s="141"/>
      <c r="AK155" s="141"/>
      <c r="AL155" s="141"/>
    </row>
    <row r="156" spans="1:38" ht="14.25" customHeight="1" x14ac:dyDescent="0.3">
      <c r="A156" s="196"/>
      <c r="B156" s="138"/>
      <c r="C156" t="s">
        <v>607</v>
      </c>
      <c r="G156" t="s">
        <v>617</v>
      </c>
      <c r="X156" s="15"/>
      <c r="AB156" s="141"/>
      <c r="AC156" s="141"/>
      <c r="AD156" s="141"/>
      <c r="AE156" s="141"/>
      <c r="AF156" s="141"/>
      <c r="AG156" s="141"/>
      <c r="AH156" s="141"/>
      <c r="AI156" s="141"/>
      <c r="AJ156" s="141"/>
      <c r="AK156" s="141"/>
      <c r="AL156" s="141"/>
    </row>
    <row r="157" spans="1:38" ht="14.25" customHeight="1" x14ac:dyDescent="0.3">
      <c r="A157" s="196"/>
      <c r="B157" s="138" t="s">
        <v>609</v>
      </c>
      <c r="T157" s="154" t="s">
        <v>630</v>
      </c>
      <c r="U157" s="186" t="s">
        <v>443</v>
      </c>
      <c r="V157" s="154" t="s">
        <v>623</v>
      </c>
      <c r="X157" s="15"/>
      <c r="AB157" s="141"/>
      <c r="AC157" s="141"/>
      <c r="AD157" s="141"/>
      <c r="AE157" s="141"/>
      <c r="AF157" s="141"/>
      <c r="AG157" s="141"/>
      <c r="AH157" s="141"/>
      <c r="AI157" s="141"/>
      <c r="AJ157" s="141"/>
      <c r="AK157" s="141"/>
      <c r="AL157" s="141"/>
    </row>
    <row r="158" spans="1:38" ht="14.25" customHeight="1" x14ac:dyDescent="0.3">
      <c r="A158" s="196"/>
      <c r="B158" s="138"/>
      <c r="C158" t="s">
        <v>604</v>
      </c>
      <c r="G158" t="s">
        <v>617</v>
      </c>
      <c r="H158" s="188"/>
      <c r="I158" s="188"/>
      <c r="J158" s="188"/>
      <c r="K158" s="188"/>
      <c r="L158" s="188"/>
      <c r="M158" s="188"/>
      <c r="N158" s="188"/>
      <c r="O158" s="188"/>
      <c r="P158" s="188"/>
      <c r="Q158" s="188"/>
      <c r="R158" s="181"/>
      <c r="T158" t="s">
        <v>628</v>
      </c>
      <c r="U158">
        <f>46/3.6</f>
        <v>12.777777777777777</v>
      </c>
      <c r="V158" t="s">
        <v>631</v>
      </c>
      <c r="X158" s="15"/>
      <c r="AB158" s="141"/>
      <c r="AC158" s="141"/>
      <c r="AD158" s="141"/>
      <c r="AE158" s="141"/>
      <c r="AF158" s="141"/>
      <c r="AG158" s="141"/>
      <c r="AH158" s="141"/>
      <c r="AI158" s="141"/>
      <c r="AJ158" s="141"/>
      <c r="AK158" s="141"/>
      <c r="AL158" s="141"/>
    </row>
    <row r="159" spans="1:38" ht="14.25" customHeight="1" x14ac:dyDescent="0.3">
      <c r="A159" s="196"/>
      <c r="B159" s="138"/>
      <c r="C159" t="s">
        <v>605</v>
      </c>
      <c r="G159" t="s">
        <v>617</v>
      </c>
      <c r="H159" s="188"/>
      <c r="I159" s="188"/>
      <c r="J159" s="188"/>
      <c r="K159" s="188"/>
      <c r="L159" s="188"/>
      <c r="M159" s="188"/>
      <c r="N159" s="188"/>
      <c r="O159" s="188"/>
      <c r="P159" s="188"/>
      <c r="Q159" s="188"/>
      <c r="R159" s="181"/>
      <c r="T159" t="s">
        <v>628</v>
      </c>
      <c r="U159">
        <f>45.25/3.6</f>
        <v>12.569444444444445</v>
      </c>
      <c r="V159" t="s">
        <v>631</v>
      </c>
      <c r="X159" s="15"/>
      <c r="AB159" s="141"/>
      <c r="AC159" s="141"/>
      <c r="AD159" s="141"/>
      <c r="AE159" s="141"/>
      <c r="AF159" s="141"/>
      <c r="AG159" s="141"/>
      <c r="AH159" s="141"/>
      <c r="AI159" s="141"/>
      <c r="AJ159" s="141"/>
      <c r="AK159" s="141"/>
      <c r="AL159" s="141"/>
    </row>
    <row r="160" spans="1:38" ht="14.25" customHeight="1" x14ac:dyDescent="0.3">
      <c r="A160" s="196"/>
      <c r="B160" s="138"/>
      <c r="C160" t="s">
        <v>606</v>
      </c>
      <c r="G160" t="s">
        <v>618</v>
      </c>
      <c r="H160" s="188"/>
      <c r="I160" s="188"/>
      <c r="J160" s="188"/>
      <c r="K160" s="188"/>
      <c r="L160" s="188"/>
      <c r="M160" s="188"/>
      <c r="N160" s="188"/>
      <c r="O160" s="188"/>
      <c r="P160" s="188"/>
      <c r="Q160" s="188"/>
      <c r="R160" s="181"/>
      <c r="T160" t="s">
        <v>629</v>
      </c>
      <c r="U160">
        <v>1</v>
      </c>
      <c r="V160" t="s">
        <v>632</v>
      </c>
      <c r="X160" s="15"/>
      <c r="AB160" s="141"/>
      <c r="AC160" s="141"/>
      <c r="AD160" s="141"/>
      <c r="AE160" s="141"/>
      <c r="AF160" s="141"/>
      <c r="AG160" s="141"/>
      <c r="AH160" s="141"/>
      <c r="AI160" s="141"/>
      <c r="AJ160" s="141"/>
      <c r="AK160" s="141"/>
      <c r="AL160" s="141"/>
    </row>
    <row r="161" spans="1:38" ht="14.25" customHeight="1" x14ac:dyDescent="0.3">
      <c r="A161" s="196"/>
      <c r="B161" s="138"/>
      <c r="C161" t="s">
        <v>610</v>
      </c>
      <c r="G161" t="s">
        <v>617</v>
      </c>
      <c r="H161" s="188"/>
      <c r="I161" s="188"/>
      <c r="J161" s="188"/>
      <c r="K161" s="188"/>
      <c r="L161" s="188"/>
      <c r="M161" s="188"/>
      <c r="N161" s="188"/>
      <c r="O161" s="188"/>
      <c r="P161" s="188"/>
      <c r="Q161" s="188"/>
      <c r="R161" s="181"/>
      <c r="T161" t="s">
        <v>628</v>
      </c>
      <c r="U161">
        <f>45.25/3.6</f>
        <v>12.569444444444445</v>
      </c>
      <c r="V161" t="s">
        <v>631</v>
      </c>
      <c r="X161" s="15"/>
      <c r="AB161" s="141"/>
      <c r="AC161" s="141"/>
      <c r="AD161" s="141"/>
      <c r="AE161" s="141"/>
      <c r="AF161" s="141"/>
      <c r="AG161" s="141"/>
      <c r="AH161" s="141"/>
      <c r="AI161" s="141"/>
      <c r="AJ161" s="141"/>
      <c r="AK161" s="141"/>
      <c r="AL161" s="141"/>
    </row>
    <row r="162" spans="1:38" ht="14.25" customHeight="1" x14ac:dyDescent="0.3">
      <c r="A162" s="196"/>
      <c r="B162" s="138"/>
      <c r="C162" t="s">
        <v>607</v>
      </c>
      <c r="G162" t="s">
        <v>617</v>
      </c>
      <c r="H162" s="188"/>
      <c r="I162" s="188"/>
      <c r="J162" s="188"/>
      <c r="K162" s="188"/>
      <c r="L162" s="188"/>
      <c r="M162" s="188"/>
      <c r="N162" s="188"/>
      <c r="O162" s="188"/>
      <c r="P162" s="188"/>
      <c r="Q162" s="188"/>
      <c r="R162" s="181"/>
      <c r="T162" t="s">
        <v>628</v>
      </c>
      <c r="U162">
        <f>45.25/3.6</f>
        <v>12.569444444444445</v>
      </c>
      <c r="V162" t="s">
        <v>631</v>
      </c>
      <c r="X162" s="15"/>
      <c r="AB162" s="141"/>
      <c r="AC162" s="141"/>
      <c r="AD162" s="141"/>
      <c r="AE162" s="141"/>
      <c r="AF162" s="141"/>
      <c r="AG162" s="141"/>
      <c r="AH162" s="141"/>
      <c r="AI162" s="141"/>
      <c r="AJ162" s="141"/>
      <c r="AK162" s="141"/>
      <c r="AL162" s="141"/>
    </row>
    <row r="163" spans="1:38" ht="14.25" customHeight="1" x14ac:dyDescent="0.3">
      <c r="A163" s="196"/>
      <c r="B163" s="138"/>
      <c r="X163" s="15"/>
      <c r="AB163" s="141"/>
      <c r="AC163" s="141"/>
      <c r="AD163" s="141"/>
      <c r="AE163" s="141"/>
      <c r="AF163" s="141"/>
      <c r="AG163" s="141"/>
      <c r="AH163" s="141"/>
      <c r="AI163" s="141"/>
      <c r="AJ163" s="141"/>
      <c r="AK163" s="141"/>
      <c r="AL163" s="141"/>
    </row>
    <row r="164" spans="1:38" ht="14.25" customHeight="1" x14ac:dyDescent="0.3">
      <c r="A164" s="195" t="s">
        <v>439</v>
      </c>
      <c r="B164" s="137" t="s">
        <v>619</v>
      </c>
      <c r="C164" s="136"/>
      <c r="D164" s="136"/>
      <c r="E164" s="136"/>
      <c r="F164" s="136"/>
      <c r="G164" s="136"/>
      <c r="H164" s="150"/>
      <c r="I164" s="150"/>
      <c r="J164" s="150"/>
      <c r="K164" s="150"/>
      <c r="L164" s="150"/>
      <c r="M164" s="150"/>
      <c r="N164" s="150"/>
      <c r="O164" s="150"/>
      <c r="P164" s="150"/>
      <c r="Q164" s="150"/>
      <c r="R164" s="150"/>
      <c r="X164" s="15"/>
      <c r="AB164" s="141"/>
      <c r="AC164" s="141"/>
      <c r="AD164" s="141"/>
      <c r="AE164" s="141"/>
      <c r="AF164" s="141"/>
      <c r="AG164" s="141"/>
      <c r="AH164" s="141"/>
      <c r="AI164" s="141"/>
      <c r="AJ164" s="141"/>
      <c r="AK164" s="141"/>
      <c r="AL164" s="141"/>
    </row>
    <row r="165" spans="1:38" ht="14.25" customHeight="1" x14ac:dyDescent="0.3">
      <c r="A165" s="196"/>
      <c r="B165" s="138" t="s">
        <v>603</v>
      </c>
      <c r="H165" s="152"/>
      <c r="I165" s="152"/>
      <c r="J165" s="152"/>
      <c r="K165" s="152"/>
      <c r="L165" s="152"/>
      <c r="M165" s="152"/>
      <c r="N165" s="152"/>
      <c r="O165" s="152"/>
      <c r="P165" s="152"/>
      <c r="Q165" s="152"/>
      <c r="R165" s="152"/>
      <c r="X165" s="15"/>
      <c r="AB165" s="141"/>
      <c r="AC165" s="141"/>
      <c r="AD165" s="141"/>
      <c r="AE165" s="141"/>
      <c r="AF165" s="141"/>
      <c r="AG165" s="141"/>
      <c r="AH165" s="141"/>
      <c r="AI165" s="141"/>
      <c r="AJ165" s="141"/>
      <c r="AK165" s="141"/>
      <c r="AL165" s="141"/>
    </row>
    <row r="166" spans="1:38" ht="14.25" customHeight="1" x14ac:dyDescent="0.3">
      <c r="A166" s="196"/>
      <c r="B166" s="23"/>
      <c r="C166" t="s">
        <v>604</v>
      </c>
      <c r="G166" t="s">
        <v>623</v>
      </c>
      <c r="H166" s="152">
        <f>H140*$U140/100*H59</f>
        <v>19525.277734094783</v>
      </c>
      <c r="I166" s="152">
        <f t="shared" ref="I166:Q169" si="15">I140*$U140/100*I59</f>
        <v>19722.502761711905</v>
      </c>
      <c r="J166" s="152">
        <f t="shared" si="15"/>
        <v>19921.719961325158</v>
      </c>
      <c r="K166" s="152">
        <f t="shared" si="15"/>
        <v>20122.949455883998</v>
      </c>
      <c r="L166" s="152">
        <f t="shared" si="15"/>
        <v>20326.211571599997</v>
      </c>
      <c r="M166" s="152">
        <f t="shared" si="15"/>
        <v>20531.526839999995</v>
      </c>
      <c r="N166" s="152">
        <f t="shared" si="15"/>
        <v>20738.915999999997</v>
      </c>
      <c r="O166" s="152">
        <f t="shared" si="15"/>
        <v>20948.399999999998</v>
      </c>
      <c r="P166" s="152">
        <f t="shared" si="15"/>
        <v>21160</v>
      </c>
      <c r="Q166" s="152">
        <f t="shared" si="15"/>
        <v>21160</v>
      </c>
      <c r="R166" s="152">
        <f>R140*$U140/100*R59</f>
        <v>21160</v>
      </c>
      <c r="T166" t="s">
        <v>628</v>
      </c>
      <c r="U166">
        <f>46/3.6</f>
        <v>12.777777777777777</v>
      </c>
      <c r="V166" t="s">
        <v>631</v>
      </c>
      <c r="X166" s="15"/>
      <c r="AB166" s="141"/>
      <c r="AC166" s="141"/>
      <c r="AD166" s="141"/>
      <c r="AE166" s="141"/>
      <c r="AF166" s="141"/>
      <c r="AG166" s="141"/>
      <c r="AH166" s="141"/>
      <c r="AI166" s="141"/>
      <c r="AJ166" s="141"/>
      <c r="AK166" s="141"/>
      <c r="AL166" s="141"/>
    </row>
    <row r="167" spans="1:38" ht="14.25" customHeight="1" x14ac:dyDescent="0.3">
      <c r="A167" s="196"/>
      <c r="B167" s="23"/>
      <c r="C167" t="s">
        <v>605</v>
      </c>
      <c r="G167" t="s">
        <v>623</v>
      </c>
      <c r="H167" s="152">
        <f>H141*$U141/100*H60</f>
        <v>0</v>
      </c>
      <c r="I167" s="152">
        <f t="shared" si="15"/>
        <v>0</v>
      </c>
      <c r="J167" s="152">
        <f t="shared" si="15"/>
        <v>0</v>
      </c>
      <c r="K167" s="152">
        <f t="shared" si="15"/>
        <v>0</v>
      </c>
      <c r="L167" s="152">
        <f t="shared" si="15"/>
        <v>4367.7562499999995</v>
      </c>
      <c r="M167" s="152">
        <f t="shared" si="15"/>
        <v>4367.7562499999995</v>
      </c>
      <c r="N167" s="152">
        <f t="shared" si="15"/>
        <v>4367.7562499999995</v>
      </c>
      <c r="O167" s="152">
        <f t="shared" si="15"/>
        <v>4367.7562499999995</v>
      </c>
      <c r="P167" s="152">
        <f t="shared" si="15"/>
        <v>4367.7562499999995</v>
      </c>
      <c r="Q167" s="152">
        <f t="shared" si="15"/>
        <v>4367.7562499999995</v>
      </c>
      <c r="R167" s="152">
        <f>R141*$U141/100*R60</f>
        <v>4367.7562499999995</v>
      </c>
      <c r="T167" t="s">
        <v>628</v>
      </c>
      <c r="U167">
        <f>45.25/3.6</f>
        <v>12.569444444444445</v>
      </c>
      <c r="V167" t="s">
        <v>631</v>
      </c>
      <c r="X167" s="15"/>
      <c r="AB167" s="141"/>
      <c r="AC167" s="141"/>
      <c r="AD167" s="141"/>
      <c r="AE167" s="141"/>
      <c r="AF167" s="141"/>
      <c r="AG167" s="141"/>
      <c r="AH167" s="141"/>
      <c r="AI167" s="141"/>
      <c r="AJ167" s="141"/>
      <c r="AK167" s="141"/>
      <c r="AL167" s="141"/>
    </row>
    <row r="168" spans="1:38" ht="14.25" customHeight="1" x14ac:dyDescent="0.3">
      <c r="A168" s="196"/>
      <c r="B168" s="133"/>
      <c r="C168" t="s">
        <v>606</v>
      </c>
      <c r="G168" t="s">
        <v>623</v>
      </c>
      <c r="H168" s="152">
        <f>H142*$U142/100*H61</f>
        <v>0</v>
      </c>
      <c r="I168" s="152">
        <f t="shared" si="15"/>
        <v>0</v>
      </c>
      <c r="J168" s="152">
        <f t="shared" si="15"/>
        <v>0</v>
      </c>
      <c r="K168" s="152">
        <f t="shared" si="15"/>
        <v>0</v>
      </c>
      <c r="L168" s="152">
        <f t="shared" si="15"/>
        <v>0</v>
      </c>
      <c r="M168" s="152">
        <f t="shared" si="15"/>
        <v>0</v>
      </c>
      <c r="N168" s="152">
        <f t="shared" si="15"/>
        <v>0</v>
      </c>
      <c r="O168" s="152">
        <f t="shared" si="15"/>
        <v>0</v>
      </c>
      <c r="P168" s="152">
        <f t="shared" si="15"/>
        <v>0</v>
      </c>
      <c r="Q168" s="152">
        <f t="shared" si="15"/>
        <v>0</v>
      </c>
      <c r="R168" s="152">
        <f>R142*$U142/100*R61</f>
        <v>0</v>
      </c>
      <c r="T168" t="s">
        <v>629</v>
      </c>
      <c r="U168">
        <v>1</v>
      </c>
      <c r="V168" t="s">
        <v>632</v>
      </c>
      <c r="X168" s="15"/>
      <c r="AB168" s="141"/>
      <c r="AC168" s="141"/>
      <c r="AD168" s="141"/>
      <c r="AE168" s="141"/>
      <c r="AF168" s="141"/>
      <c r="AG168" s="141"/>
      <c r="AH168" s="141"/>
      <c r="AI168" s="141"/>
      <c r="AJ168" s="141"/>
      <c r="AK168" s="141"/>
      <c r="AL168" s="141"/>
    </row>
    <row r="169" spans="1:38" ht="14.25" customHeight="1" x14ac:dyDescent="0.3">
      <c r="A169" s="196"/>
      <c r="B169" s="133"/>
      <c r="C169" t="s">
        <v>607</v>
      </c>
      <c r="G169" t="s">
        <v>623</v>
      </c>
      <c r="H169" s="152">
        <f>H143*$U143/100*H62</f>
        <v>0</v>
      </c>
      <c r="I169" s="152">
        <f t="shared" si="15"/>
        <v>0</v>
      </c>
      <c r="J169" s="152">
        <f t="shared" si="15"/>
        <v>0</v>
      </c>
      <c r="K169" s="152">
        <f t="shared" si="15"/>
        <v>0</v>
      </c>
      <c r="L169" s="152">
        <f t="shared" si="15"/>
        <v>0</v>
      </c>
      <c r="M169" s="152">
        <f t="shared" si="15"/>
        <v>0</v>
      </c>
      <c r="N169" s="152">
        <f t="shared" si="15"/>
        <v>0</v>
      </c>
      <c r="O169" s="152">
        <f t="shared" si="15"/>
        <v>0</v>
      </c>
      <c r="P169" s="152">
        <f t="shared" si="15"/>
        <v>0</v>
      </c>
      <c r="Q169" s="152">
        <f t="shared" si="15"/>
        <v>0</v>
      </c>
      <c r="R169" s="152">
        <f>R143*$U143/100*R62</f>
        <v>0</v>
      </c>
      <c r="X169" s="15"/>
      <c r="AB169" s="141"/>
      <c r="AC169" s="141"/>
      <c r="AD169" s="141"/>
      <c r="AE169" s="141"/>
      <c r="AF169" s="141"/>
      <c r="AG169" s="141"/>
      <c r="AH169" s="141"/>
      <c r="AI169" s="141"/>
      <c r="AJ169" s="141"/>
      <c r="AK169" s="141"/>
      <c r="AL169" s="141"/>
    </row>
    <row r="170" spans="1:38" ht="14.25" customHeight="1" x14ac:dyDescent="0.3">
      <c r="A170" s="196"/>
      <c r="B170" s="133"/>
      <c r="C170" s="144" t="s">
        <v>620</v>
      </c>
      <c r="D170" s="144"/>
      <c r="G170" t="s">
        <v>623</v>
      </c>
      <c r="H170" s="152">
        <f>SUM(H166:H169)</f>
        <v>19525.277734094783</v>
      </c>
      <c r="I170" s="152">
        <f t="shared" ref="I170:R170" si="16">SUM(I166:I169)</f>
        <v>19722.502761711905</v>
      </c>
      <c r="J170" s="152">
        <f t="shared" si="16"/>
        <v>19921.719961325158</v>
      </c>
      <c r="K170" s="152">
        <f t="shared" si="16"/>
        <v>20122.949455883998</v>
      </c>
      <c r="L170" s="152">
        <f t="shared" si="16"/>
        <v>24693.967821599996</v>
      </c>
      <c r="M170" s="152">
        <f t="shared" si="16"/>
        <v>24899.283089999994</v>
      </c>
      <c r="N170" s="152">
        <f t="shared" si="16"/>
        <v>25106.672249999996</v>
      </c>
      <c r="O170" s="152">
        <f t="shared" si="16"/>
        <v>25316.156249999996</v>
      </c>
      <c r="P170" s="152">
        <f t="shared" si="16"/>
        <v>25527.756249999999</v>
      </c>
      <c r="Q170" s="152">
        <f t="shared" si="16"/>
        <v>25527.756249999999</v>
      </c>
      <c r="R170" s="152">
        <f t="shared" si="16"/>
        <v>25527.756249999999</v>
      </c>
      <c r="X170" s="154"/>
      <c r="Y170" s="154" t="s">
        <v>637</v>
      </c>
      <c r="Z170" s="154" t="s">
        <v>638</v>
      </c>
      <c r="AB170" s="141"/>
      <c r="AC170" s="141"/>
      <c r="AD170" s="141"/>
      <c r="AE170" s="141"/>
      <c r="AF170" s="141"/>
      <c r="AG170" s="141"/>
      <c r="AH170" s="141"/>
      <c r="AI170" s="141"/>
      <c r="AJ170" s="141"/>
      <c r="AK170" s="141"/>
      <c r="AL170" s="141"/>
    </row>
    <row r="171" spans="1:38" ht="14.25" customHeight="1" x14ac:dyDescent="0.3">
      <c r="A171" s="196"/>
      <c r="B171" s="133"/>
      <c r="C171" s="185" t="s">
        <v>621</v>
      </c>
      <c r="D171" s="185"/>
      <c r="E171" s="154"/>
      <c r="F171" s="154"/>
      <c r="G171" s="154" t="s">
        <v>643</v>
      </c>
      <c r="H171" s="157">
        <f>H170/SUM(H6)</f>
        <v>19525.277734094783</v>
      </c>
      <c r="I171" s="157">
        <f t="shared" ref="I171:R171" si="17">I170/SUM(I6)</f>
        <v>19722.502761711905</v>
      </c>
      <c r="J171" s="157">
        <f t="shared" si="17"/>
        <v>19921.719961325158</v>
      </c>
      <c r="K171" s="157">
        <f t="shared" si="17"/>
        <v>20122.949455883998</v>
      </c>
      <c r="L171" s="157">
        <f t="shared" si="17"/>
        <v>24693.967821599996</v>
      </c>
      <c r="M171" s="157">
        <f t="shared" si="17"/>
        <v>24899.283089999994</v>
      </c>
      <c r="N171" s="157">
        <f t="shared" si="17"/>
        <v>25106.672249999996</v>
      </c>
      <c r="O171" s="157">
        <f t="shared" si="17"/>
        <v>25316.156249999996</v>
      </c>
      <c r="P171" s="157">
        <f t="shared" si="17"/>
        <v>25527.756249999999</v>
      </c>
      <c r="Q171" s="157">
        <f t="shared" si="17"/>
        <v>25527.756249999999</v>
      </c>
      <c r="R171" s="157">
        <f t="shared" si="17"/>
        <v>25527.756249999999</v>
      </c>
      <c r="X171" s="187" t="s">
        <v>639</v>
      </c>
      <c r="Y171" s="157">
        <f>0.6*42.66*1000</f>
        <v>25595.999999999996</v>
      </c>
      <c r="Z171" s="157">
        <f>0.8*42.66*1000</f>
        <v>34128</v>
      </c>
      <c r="AB171" s="141"/>
      <c r="AC171" s="141"/>
      <c r="AD171" s="141"/>
      <c r="AE171" s="141"/>
      <c r="AF171" s="141"/>
      <c r="AG171" s="141"/>
      <c r="AH171" s="141"/>
      <c r="AI171" s="141"/>
      <c r="AJ171" s="141"/>
      <c r="AK171" s="141"/>
      <c r="AL171" s="141"/>
    </row>
    <row r="172" spans="1:38" ht="14.25" hidden="1" customHeight="1" outlineLevel="1" x14ac:dyDescent="0.3">
      <c r="A172" s="196"/>
      <c r="B172" s="143" t="s">
        <v>411</v>
      </c>
      <c r="D172" s="144"/>
      <c r="H172" s="151"/>
      <c r="I172" s="151"/>
      <c r="J172" s="151"/>
      <c r="K172" s="151"/>
      <c r="L172" s="151"/>
      <c r="M172" s="151"/>
      <c r="N172" s="151"/>
      <c r="O172" s="151"/>
      <c r="P172" s="151"/>
      <c r="Q172" s="151"/>
      <c r="R172" s="151"/>
      <c r="X172" s="15"/>
      <c r="AB172" s="141"/>
      <c r="AC172" s="141"/>
      <c r="AD172" s="141"/>
      <c r="AE172" s="141"/>
      <c r="AF172" s="141"/>
      <c r="AG172" s="141"/>
      <c r="AH172" s="141"/>
      <c r="AI172" s="141"/>
      <c r="AJ172" s="141"/>
      <c r="AK172" s="141"/>
      <c r="AL172" s="141"/>
    </row>
    <row r="173" spans="1:38" ht="14.25" hidden="1" customHeight="1" outlineLevel="1" x14ac:dyDescent="0.3">
      <c r="A173" s="196"/>
      <c r="B173" s="133"/>
      <c r="C173" s="144" t="s">
        <v>407</v>
      </c>
      <c r="D173" s="144"/>
      <c r="H173" s="151"/>
      <c r="I173" s="151"/>
      <c r="J173" s="151"/>
      <c r="K173" s="151"/>
      <c r="L173" s="151"/>
      <c r="M173" s="151"/>
      <c r="N173" s="151"/>
      <c r="O173" s="151"/>
      <c r="P173" s="151"/>
      <c r="Q173" s="151"/>
      <c r="R173" s="151"/>
      <c r="X173" s="15"/>
      <c r="AB173" s="141"/>
      <c r="AC173" s="141"/>
      <c r="AD173" s="141"/>
      <c r="AE173" s="141"/>
      <c r="AF173" s="141"/>
      <c r="AG173" s="141"/>
      <c r="AH173" s="141"/>
      <c r="AI173" s="141"/>
      <c r="AJ173" s="141"/>
      <c r="AK173" s="141"/>
      <c r="AL173" s="141"/>
    </row>
    <row r="174" spans="1:38" ht="14.25" hidden="1" customHeight="1" outlineLevel="1" x14ac:dyDescent="0.3">
      <c r="A174" s="196"/>
      <c r="B174" s="133"/>
      <c r="C174" s="144" t="s">
        <v>408</v>
      </c>
      <c r="D174" s="144"/>
      <c r="H174" s="151"/>
      <c r="I174" s="151"/>
      <c r="J174" s="151"/>
      <c r="K174" s="151"/>
      <c r="L174" s="151"/>
      <c r="M174" s="151"/>
      <c r="N174" s="151"/>
      <c r="O174" s="151"/>
      <c r="P174" s="151"/>
      <c r="Q174" s="151"/>
      <c r="R174" s="151"/>
      <c r="X174" s="15"/>
      <c r="AB174" s="141"/>
      <c r="AC174" s="141"/>
      <c r="AD174" s="141"/>
      <c r="AE174" s="141"/>
      <c r="AF174" s="141"/>
      <c r="AG174" s="141"/>
      <c r="AH174" s="141"/>
      <c r="AI174" s="141"/>
      <c r="AJ174" s="141"/>
      <c r="AK174" s="141"/>
      <c r="AL174" s="141"/>
    </row>
    <row r="175" spans="1:38" ht="14.25" hidden="1" customHeight="1" outlineLevel="1" x14ac:dyDescent="0.3">
      <c r="A175" s="196"/>
      <c r="B175" s="135"/>
      <c r="C175" s="144" t="s">
        <v>409</v>
      </c>
      <c r="D175" s="144"/>
      <c r="H175" s="151"/>
      <c r="I175" s="151"/>
      <c r="J175" s="151"/>
      <c r="K175" s="151"/>
      <c r="L175" s="151"/>
      <c r="M175" s="151"/>
      <c r="N175" s="151"/>
      <c r="O175" s="151"/>
      <c r="P175" s="151"/>
      <c r="Q175" s="151"/>
      <c r="R175" s="151"/>
      <c r="X175" s="15"/>
      <c r="AB175" s="141"/>
      <c r="AC175" s="141"/>
      <c r="AD175" s="141"/>
      <c r="AE175" s="141"/>
      <c r="AF175" s="141"/>
      <c r="AG175" s="141"/>
      <c r="AH175" s="141"/>
      <c r="AI175" s="141"/>
      <c r="AJ175" s="141"/>
      <c r="AK175" s="141"/>
      <c r="AL175" s="141"/>
    </row>
    <row r="176" spans="1:38" ht="14.25" hidden="1" customHeight="1" outlineLevel="1" x14ac:dyDescent="0.3">
      <c r="A176" s="196"/>
      <c r="B176" s="135"/>
      <c r="C176" s="144" t="s">
        <v>410</v>
      </c>
      <c r="D176" s="144"/>
      <c r="H176" s="151"/>
      <c r="I176" s="151"/>
      <c r="J176" s="151"/>
      <c r="K176" s="151"/>
      <c r="L176" s="151"/>
      <c r="M176" s="151"/>
      <c r="N176" s="151"/>
      <c r="O176" s="151"/>
      <c r="P176" s="151"/>
      <c r="Q176" s="151"/>
      <c r="R176" s="151"/>
      <c r="X176" s="15"/>
      <c r="AB176" s="141"/>
      <c r="AC176" s="141"/>
      <c r="AD176" s="141"/>
      <c r="AE176" s="141"/>
      <c r="AF176" s="141"/>
      <c r="AG176" s="141"/>
      <c r="AH176" s="141"/>
      <c r="AI176" s="141"/>
      <c r="AJ176" s="141"/>
      <c r="AK176" s="141"/>
      <c r="AL176" s="141"/>
    </row>
    <row r="177" spans="1:38" ht="14.25" hidden="1" customHeight="1" outlineLevel="1" x14ac:dyDescent="0.3">
      <c r="A177" s="196"/>
      <c r="B177" s="143" t="s">
        <v>411</v>
      </c>
      <c r="D177" s="144"/>
      <c r="H177" s="151"/>
      <c r="I177" s="151"/>
      <c r="J177" s="151"/>
      <c r="K177" s="151"/>
      <c r="L177" s="151"/>
      <c r="M177" s="151"/>
      <c r="N177" s="151"/>
      <c r="O177" s="151"/>
      <c r="P177" s="151"/>
      <c r="Q177" s="151"/>
      <c r="R177" s="151"/>
      <c r="X177" s="15"/>
      <c r="AB177" s="141"/>
      <c r="AC177" s="141"/>
      <c r="AD177" s="141"/>
      <c r="AE177" s="141"/>
      <c r="AF177" s="141"/>
      <c r="AG177" s="141"/>
      <c r="AH177" s="141"/>
      <c r="AI177" s="141"/>
      <c r="AJ177" s="141"/>
      <c r="AK177" s="141"/>
      <c r="AL177" s="141"/>
    </row>
    <row r="178" spans="1:38" ht="14.25" hidden="1" customHeight="1" outlineLevel="1" x14ac:dyDescent="0.3">
      <c r="A178" s="196"/>
      <c r="B178" s="133"/>
      <c r="C178" s="144" t="s">
        <v>407</v>
      </c>
      <c r="D178" s="144"/>
      <c r="H178" s="151"/>
      <c r="I178" s="151"/>
      <c r="J178" s="151"/>
      <c r="K178" s="151"/>
      <c r="L178" s="151"/>
      <c r="M178" s="151"/>
      <c r="N178" s="151"/>
      <c r="O178" s="151"/>
      <c r="P178" s="151"/>
      <c r="Q178" s="151"/>
      <c r="R178" s="151"/>
      <c r="X178" s="15"/>
      <c r="AB178" s="141"/>
      <c r="AC178" s="141"/>
      <c r="AD178" s="141"/>
      <c r="AE178" s="141"/>
      <c r="AF178" s="141"/>
      <c r="AG178" s="141"/>
      <c r="AH178" s="141"/>
      <c r="AI178" s="141"/>
      <c r="AJ178" s="141"/>
      <c r="AK178" s="141"/>
      <c r="AL178" s="141"/>
    </row>
    <row r="179" spans="1:38" ht="14.25" hidden="1" customHeight="1" outlineLevel="1" x14ac:dyDescent="0.3">
      <c r="B179" s="133"/>
      <c r="C179" s="144" t="s">
        <v>408</v>
      </c>
      <c r="D179" s="144"/>
      <c r="H179" s="151"/>
      <c r="I179" s="151"/>
      <c r="J179" s="151"/>
      <c r="K179" s="151"/>
      <c r="L179" s="151"/>
      <c r="M179" s="151"/>
      <c r="N179" s="151"/>
      <c r="O179" s="151"/>
      <c r="P179" s="151"/>
      <c r="Q179" s="151"/>
      <c r="R179" s="151"/>
      <c r="X179" s="15"/>
      <c r="AB179" s="141"/>
      <c r="AC179" s="141"/>
      <c r="AD179" s="141"/>
      <c r="AE179" s="141"/>
      <c r="AF179" s="141"/>
      <c r="AG179" s="141"/>
      <c r="AH179" s="141"/>
      <c r="AI179" s="141"/>
      <c r="AJ179" s="141"/>
      <c r="AK179" s="141"/>
      <c r="AL179" s="141"/>
    </row>
    <row r="180" spans="1:38" ht="14.25" hidden="1" customHeight="1" outlineLevel="1" x14ac:dyDescent="0.3">
      <c r="A180" s="196"/>
      <c r="B180" s="133"/>
      <c r="C180" s="144" t="s">
        <v>409</v>
      </c>
      <c r="D180" s="144"/>
      <c r="H180" s="151"/>
      <c r="I180" s="151"/>
      <c r="J180" s="151"/>
      <c r="K180" s="151"/>
      <c r="L180" s="151"/>
      <c r="M180" s="151"/>
      <c r="N180" s="151"/>
      <c r="O180" s="151"/>
      <c r="P180" s="151"/>
      <c r="Q180" s="151"/>
      <c r="R180" s="151"/>
      <c r="X180" s="15"/>
      <c r="AB180" s="141"/>
      <c r="AC180" s="141"/>
      <c r="AD180" s="141"/>
      <c r="AE180" s="141"/>
      <c r="AF180" s="141"/>
      <c r="AG180" s="141"/>
      <c r="AH180" s="141"/>
      <c r="AI180" s="141"/>
      <c r="AJ180" s="141"/>
      <c r="AK180" s="141"/>
      <c r="AL180" s="141"/>
    </row>
    <row r="181" spans="1:38" ht="14.25" hidden="1" customHeight="1" outlineLevel="1" x14ac:dyDescent="0.3">
      <c r="A181" s="196"/>
      <c r="B181" s="133"/>
      <c r="C181" s="144" t="s">
        <v>410</v>
      </c>
      <c r="D181" s="144"/>
      <c r="H181" s="151"/>
      <c r="I181" s="151"/>
      <c r="J181" s="151"/>
      <c r="K181" s="151"/>
      <c r="L181" s="151"/>
      <c r="M181" s="151"/>
      <c r="N181" s="151"/>
      <c r="O181" s="151"/>
      <c r="P181" s="151"/>
      <c r="Q181" s="151"/>
      <c r="R181" s="151"/>
      <c r="X181" s="15"/>
      <c r="AB181" s="141"/>
      <c r="AC181" s="141"/>
      <c r="AD181" s="141"/>
      <c r="AE181" s="141"/>
      <c r="AF181" s="141"/>
      <c r="AG181" s="141"/>
      <c r="AH181" s="141"/>
      <c r="AI181" s="141"/>
      <c r="AJ181" s="141"/>
      <c r="AK181" s="141"/>
      <c r="AL181" s="141"/>
    </row>
    <row r="182" spans="1:38" ht="14.25" customHeight="1" collapsed="1" x14ac:dyDescent="0.3">
      <c r="A182" s="196"/>
      <c r="B182" s="138" t="s">
        <v>608</v>
      </c>
      <c r="D182" s="144"/>
      <c r="H182" s="151"/>
      <c r="I182" s="151"/>
      <c r="J182" s="151"/>
      <c r="K182" s="151"/>
      <c r="L182" s="151"/>
      <c r="M182" s="151"/>
      <c r="N182" s="151"/>
      <c r="O182" s="151"/>
      <c r="P182" s="151"/>
      <c r="Q182" s="151"/>
      <c r="R182" s="151"/>
      <c r="X182" s="15"/>
      <c r="AB182" s="141"/>
      <c r="AC182" s="141"/>
      <c r="AD182" s="141"/>
      <c r="AE182" s="141"/>
      <c r="AF182" s="141"/>
      <c r="AG182" s="141"/>
      <c r="AH182" s="141"/>
      <c r="AI182" s="141"/>
      <c r="AJ182" s="141"/>
      <c r="AK182" s="141"/>
      <c r="AL182" s="141"/>
    </row>
    <row r="183" spans="1:38" ht="14.25" customHeight="1" x14ac:dyDescent="0.3">
      <c r="B183" s="138"/>
      <c r="C183" t="s">
        <v>604</v>
      </c>
      <c r="G183" t="s">
        <v>623</v>
      </c>
      <c r="H183" s="152">
        <f t="shared" ref="H183:R184" si="18">H155*$U155/100*H74</f>
        <v>0</v>
      </c>
      <c r="I183" s="152">
        <f t="shared" si="18"/>
        <v>0</v>
      </c>
      <c r="J183" s="152">
        <f t="shared" si="18"/>
        <v>0</v>
      </c>
      <c r="K183" s="152">
        <f t="shared" si="18"/>
        <v>0</v>
      </c>
      <c r="L183" s="152">
        <f>L155*$U155/100*L74</f>
        <v>0</v>
      </c>
      <c r="M183" s="152">
        <f t="shared" si="18"/>
        <v>0</v>
      </c>
      <c r="N183" s="152">
        <f t="shared" si="18"/>
        <v>0</v>
      </c>
      <c r="O183" s="152">
        <f t="shared" si="18"/>
        <v>0</v>
      </c>
      <c r="P183" s="152">
        <f t="shared" si="18"/>
        <v>0</v>
      </c>
      <c r="Q183" s="152">
        <f t="shared" si="18"/>
        <v>0</v>
      </c>
      <c r="R183" s="152">
        <f t="shared" si="18"/>
        <v>0</v>
      </c>
      <c r="T183" t="s">
        <v>628</v>
      </c>
      <c r="U183" s="213">
        <f>43.25/3.6</f>
        <v>12.013888888888889</v>
      </c>
      <c r="V183" t="s">
        <v>631</v>
      </c>
      <c r="AB183" s="141"/>
      <c r="AC183" s="141"/>
      <c r="AD183" s="141"/>
      <c r="AE183" s="141"/>
      <c r="AF183" s="141"/>
      <c r="AG183" s="141"/>
      <c r="AH183" s="141"/>
      <c r="AI183" s="141"/>
      <c r="AJ183" s="141"/>
      <c r="AK183" s="141"/>
      <c r="AL183" s="141"/>
    </row>
    <row r="184" spans="1:38" ht="14.25" customHeight="1" x14ac:dyDescent="0.3">
      <c r="A184" s="196"/>
      <c r="B184" s="138"/>
      <c r="C184" t="s">
        <v>607</v>
      </c>
      <c r="G184" t="s">
        <v>623</v>
      </c>
      <c r="H184" s="152">
        <f t="shared" si="18"/>
        <v>0</v>
      </c>
      <c r="I184" s="152">
        <f t="shared" si="18"/>
        <v>0</v>
      </c>
      <c r="J184" s="152">
        <f t="shared" si="18"/>
        <v>0</v>
      </c>
      <c r="K184" s="152">
        <f t="shared" si="18"/>
        <v>0</v>
      </c>
      <c r="L184" s="152">
        <f t="shared" si="18"/>
        <v>0</v>
      </c>
      <c r="M184" s="152">
        <f t="shared" si="18"/>
        <v>0</v>
      </c>
      <c r="N184" s="152">
        <f t="shared" si="18"/>
        <v>0</v>
      </c>
      <c r="O184" s="152">
        <f t="shared" si="18"/>
        <v>0</v>
      </c>
      <c r="P184" s="152">
        <f t="shared" si="18"/>
        <v>0</v>
      </c>
      <c r="Q184" s="152">
        <f t="shared" si="18"/>
        <v>0</v>
      </c>
      <c r="R184" s="152">
        <f t="shared" si="18"/>
        <v>0</v>
      </c>
      <c r="T184" s="154" t="s">
        <v>630</v>
      </c>
      <c r="U184" s="214" t="s">
        <v>443</v>
      </c>
      <c r="V184" s="154" t="s">
        <v>623</v>
      </c>
      <c r="X184" s="15"/>
      <c r="AB184" s="141"/>
      <c r="AC184" s="141"/>
      <c r="AD184" s="141"/>
      <c r="AE184" s="141"/>
      <c r="AF184" s="141"/>
      <c r="AG184" s="141"/>
      <c r="AH184" s="141"/>
      <c r="AI184" s="141"/>
      <c r="AJ184" s="141"/>
      <c r="AK184" s="141"/>
      <c r="AL184" s="141"/>
    </row>
    <row r="185" spans="1:38" ht="14.25" customHeight="1" x14ac:dyDescent="0.3">
      <c r="A185" s="196"/>
      <c r="B185" s="138"/>
      <c r="C185" s="144" t="s">
        <v>620</v>
      </c>
      <c r="D185" s="144"/>
      <c r="G185" t="s">
        <v>623</v>
      </c>
      <c r="H185" s="152">
        <f>SUM(H183:H184)</f>
        <v>0</v>
      </c>
      <c r="I185" s="152">
        <f t="shared" ref="I185:R185" si="19">SUM(I183:I184)</f>
        <v>0</v>
      </c>
      <c r="J185" s="152">
        <f t="shared" si="19"/>
        <v>0</v>
      </c>
      <c r="K185" s="152">
        <f t="shared" si="19"/>
        <v>0</v>
      </c>
      <c r="L185" s="152">
        <f t="shared" si="19"/>
        <v>0</v>
      </c>
      <c r="M185" s="152">
        <f t="shared" si="19"/>
        <v>0</v>
      </c>
      <c r="N185" s="152">
        <f t="shared" si="19"/>
        <v>0</v>
      </c>
      <c r="O185" s="152">
        <f t="shared" si="19"/>
        <v>0</v>
      </c>
      <c r="P185" s="152">
        <f t="shared" si="19"/>
        <v>0</v>
      </c>
      <c r="Q185" s="152">
        <f t="shared" si="19"/>
        <v>0</v>
      </c>
      <c r="R185" s="152">
        <f t="shared" si="19"/>
        <v>0</v>
      </c>
      <c r="T185" s="154"/>
      <c r="U185" s="186"/>
      <c r="V185" s="154"/>
      <c r="X185" s="154"/>
      <c r="Y185" s="154" t="s">
        <v>637</v>
      </c>
      <c r="Z185" s="154" t="s">
        <v>638</v>
      </c>
      <c r="AB185" s="141"/>
      <c r="AC185" s="141"/>
      <c r="AD185" s="141"/>
      <c r="AE185" s="141"/>
      <c r="AF185" s="141"/>
      <c r="AG185" s="141"/>
      <c r="AH185" s="141"/>
      <c r="AI185" s="141"/>
      <c r="AJ185" s="141"/>
      <c r="AK185" s="141"/>
      <c r="AL185" s="141"/>
    </row>
    <row r="186" spans="1:38" ht="14.25" customHeight="1" x14ac:dyDescent="0.3">
      <c r="A186" s="196"/>
      <c r="B186" s="138"/>
      <c r="C186" s="185" t="s">
        <v>621</v>
      </c>
      <c r="D186" s="185"/>
      <c r="E186" s="154"/>
      <c r="F186" s="154"/>
      <c r="G186" s="154" t="s">
        <v>643</v>
      </c>
      <c r="H186" s="157" t="e">
        <f>H185/SUM(H21:H22)</f>
        <v>#DIV/0!</v>
      </c>
      <c r="I186" s="157" t="e">
        <f t="shared" ref="I186:R186" si="20">I185/SUM(I21:I22)</f>
        <v>#DIV/0!</v>
      </c>
      <c r="J186" s="157" t="e">
        <f t="shared" si="20"/>
        <v>#DIV/0!</v>
      </c>
      <c r="K186" s="157" t="e">
        <f t="shared" si="20"/>
        <v>#DIV/0!</v>
      </c>
      <c r="L186" s="157" t="e">
        <f t="shared" si="20"/>
        <v>#DIV/0!</v>
      </c>
      <c r="M186" s="157" t="e">
        <f t="shared" si="20"/>
        <v>#DIV/0!</v>
      </c>
      <c r="N186" s="157" t="e">
        <f t="shared" si="20"/>
        <v>#DIV/0!</v>
      </c>
      <c r="O186" s="157" t="e">
        <f t="shared" si="20"/>
        <v>#DIV/0!</v>
      </c>
      <c r="P186" s="157" t="e">
        <f t="shared" si="20"/>
        <v>#DIV/0!</v>
      </c>
      <c r="Q186" s="157" t="e">
        <f t="shared" si="20"/>
        <v>#DIV/0!</v>
      </c>
      <c r="R186" s="157" t="e">
        <f t="shared" si="20"/>
        <v>#DIV/0!</v>
      </c>
      <c r="T186" s="154"/>
      <c r="U186" s="186"/>
      <c r="V186" s="154"/>
      <c r="X186" s="187" t="s">
        <v>639</v>
      </c>
      <c r="Y186" s="157">
        <f>0.05*42.66*1000</f>
        <v>2133</v>
      </c>
      <c r="Z186" s="157">
        <f>0.1*42.66*1000</f>
        <v>4266</v>
      </c>
      <c r="AB186" s="141"/>
      <c r="AC186" s="141"/>
      <c r="AD186" s="141"/>
      <c r="AE186" s="141"/>
      <c r="AF186" s="141"/>
      <c r="AG186" s="141"/>
      <c r="AH186" s="141"/>
      <c r="AI186" s="141"/>
      <c r="AJ186" s="141"/>
      <c r="AK186" s="141"/>
      <c r="AL186" s="141"/>
    </row>
    <row r="187" spans="1:38" ht="14.25" customHeight="1" x14ac:dyDescent="0.3">
      <c r="A187" s="196"/>
      <c r="B187" s="138" t="s">
        <v>609</v>
      </c>
      <c r="H187" s="151"/>
      <c r="I187" s="151"/>
      <c r="J187" s="151"/>
      <c r="K187" s="151"/>
      <c r="L187" s="151"/>
      <c r="M187" s="151"/>
      <c r="N187" s="151"/>
      <c r="O187" s="151"/>
      <c r="P187" s="151"/>
      <c r="Q187" s="151"/>
      <c r="R187" s="151"/>
      <c r="X187" s="15"/>
      <c r="AB187" s="141"/>
      <c r="AC187" s="141"/>
      <c r="AD187" s="141"/>
      <c r="AE187" s="141"/>
      <c r="AF187" s="141"/>
      <c r="AG187" s="141"/>
      <c r="AH187" s="141"/>
      <c r="AI187" s="141"/>
      <c r="AJ187" s="141"/>
      <c r="AK187" s="141"/>
      <c r="AL187" s="141"/>
    </row>
    <row r="188" spans="1:38" ht="14.25" customHeight="1" x14ac:dyDescent="0.3">
      <c r="A188" s="196"/>
      <c r="B188" s="138"/>
      <c r="C188" t="s">
        <v>604</v>
      </c>
      <c r="G188" t="s">
        <v>623</v>
      </c>
      <c r="H188" s="152">
        <f t="shared" ref="H188:R192" si="21">H158*$U158/100*H77</f>
        <v>0</v>
      </c>
      <c r="I188" s="152">
        <f t="shared" si="21"/>
        <v>0</v>
      </c>
      <c r="J188" s="152">
        <f t="shared" si="21"/>
        <v>0</v>
      </c>
      <c r="K188" s="152">
        <f t="shared" si="21"/>
        <v>0</v>
      </c>
      <c r="L188" s="152">
        <f t="shared" si="21"/>
        <v>0</v>
      </c>
      <c r="M188" s="152">
        <f t="shared" si="21"/>
        <v>0</v>
      </c>
      <c r="N188" s="152">
        <f t="shared" si="21"/>
        <v>0</v>
      </c>
      <c r="O188" s="152">
        <f t="shared" si="21"/>
        <v>0</v>
      </c>
      <c r="P188" s="152">
        <f t="shared" si="21"/>
        <v>0</v>
      </c>
      <c r="Q188" s="152">
        <f t="shared" si="21"/>
        <v>0</v>
      </c>
      <c r="R188" s="152">
        <f t="shared" si="21"/>
        <v>0</v>
      </c>
      <c r="T188" t="s">
        <v>628</v>
      </c>
      <c r="U188">
        <f>46/3.6</f>
        <v>12.777777777777777</v>
      </c>
      <c r="V188" t="s">
        <v>631</v>
      </c>
      <c r="X188" s="15"/>
      <c r="AB188" s="141"/>
      <c r="AC188" s="141"/>
      <c r="AD188" s="141"/>
      <c r="AE188" s="141"/>
      <c r="AF188" s="141"/>
      <c r="AG188" s="141"/>
      <c r="AH188" s="141"/>
      <c r="AI188" s="141"/>
      <c r="AJ188" s="141"/>
      <c r="AK188" s="141"/>
      <c r="AL188" s="141"/>
    </row>
    <row r="189" spans="1:38" ht="14.25" customHeight="1" x14ac:dyDescent="0.3">
      <c r="A189" s="196"/>
      <c r="B189" s="138"/>
      <c r="C189" t="s">
        <v>605</v>
      </c>
      <c r="G189" t="s">
        <v>623</v>
      </c>
      <c r="H189" s="152">
        <f t="shared" si="21"/>
        <v>0</v>
      </c>
      <c r="I189" s="152">
        <f t="shared" si="21"/>
        <v>0</v>
      </c>
      <c r="J189" s="152">
        <f t="shared" si="21"/>
        <v>0</v>
      </c>
      <c r="K189" s="152">
        <f t="shared" si="21"/>
        <v>0</v>
      </c>
      <c r="L189" s="152">
        <f t="shared" si="21"/>
        <v>0</v>
      </c>
      <c r="M189" s="152">
        <f t="shared" si="21"/>
        <v>0</v>
      </c>
      <c r="N189" s="152">
        <f t="shared" si="21"/>
        <v>0</v>
      </c>
      <c r="O189" s="152">
        <f t="shared" si="21"/>
        <v>0</v>
      </c>
      <c r="P189" s="152">
        <f t="shared" si="21"/>
        <v>0</v>
      </c>
      <c r="Q189" s="152">
        <f t="shared" si="21"/>
        <v>0</v>
      </c>
      <c r="R189" s="152">
        <f t="shared" si="21"/>
        <v>0</v>
      </c>
      <c r="T189" t="s">
        <v>628</v>
      </c>
      <c r="U189">
        <f>45.25/3.6</f>
        <v>12.569444444444445</v>
      </c>
      <c r="V189" t="s">
        <v>631</v>
      </c>
      <c r="X189" s="15"/>
      <c r="AB189" s="141"/>
      <c r="AC189" s="141"/>
      <c r="AD189" s="141"/>
      <c r="AE189" s="141"/>
      <c r="AF189" s="141"/>
      <c r="AG189" s="141"/>
      <c r="AH189" s="141"/>
      <c r="AI189" s="141"/>
      <c r="AJ189" s="141"/>
      <c r="AK189" s="141"/>
      <c r="AL189" s="141"/>
    </row>
    <row r="190" spans="1:38" ht="14.25" customHeight="1" x14ac:dyDescent="0.3">
      <c r="A190" s="196"/>
      <c r="B190" s="138"/>
      <c r="C190" t="s">
        <v>606</v>
      </c>
      <c r="G190" t="s">
        <v>623</v>
      </c>
      <c r="H190" s="152">
        <f t="shared" si="21"/>
        <v>0</v>
      </c>
      <c r="I190" s="152">
        <f t="shared" si="21"/>
        <v>0</v>
      </c>
      <c r="J190" s="152">
        <f t="shared" si="21"/>
        <v>0</v>
      </c>
      <c r="K190" s="152">
        <f t="shared" si="21"/>
        <v>0</v>
      </c>
      <c r="L190" s="152">
        <f t="shared" si="21"/>
        <v>0</v>
      </c>
      <c r="M190" s="152">
        <f t="shared" si="21"/>
        <v>0</v>
      </c>
      <c r="N190" s="152">
        <f t="shared" si="21"/>
        <v>0</v>
      </c>
      <c r="O190" s="152">
        <f t="shared" si="21"/>
        <v>0</v>
      </c>
      <c r="P190" s="152">
        <f t="shared" si="21"/>
        <v>0</v>
      </c>
      <c r="Q190" s="152">
        <f t="shared" si="21"/>
        <v>0</v>
      </c>
      <c r="R190" s="152">
        <f t="shared" si="21"/>
        <v>0</v>
      </c>
      <c r="T190" t="s">
        <v>629</v>
      </c>
      <c r="U190">
        <v>1</v>
      </c>
      <c r="V190" t="s">
        <v>632</v>
      </c>
      <c r="X190" s="15"/>
      <c r="AB190" s="141"/>
      <c r="AC190" s="141"/>
      <c r="AD190" s="141"/>
      <c r="AE190" s="141"/>
      <c r="AF190" s="141"/>
      <c r="AG190" s="141"/>
      <c r="AH190" s="141"/>
      <c r="AI190" s="141"/>
      <c r="AJ190" s="141"/>
      <c r="AK190" s="141"/>
      <c r="AL190" s="141"/>
    </row>
    <row r="191" spans="1:38" ht="14.25" customHeight="1" x14ac:dyDescent="0.3">
      <c r="A191" s="196"/>
      <c r="B191" s="138"/>
      <c r="C191" t="s">
        <v>610</v>
      </c>
      <c r="G191" t="s">
        <v>623</v>
      </c>
      <c r="H191" s="152">
        <f t="shared" si="21"/>
        <v>0</v>
      </c>
      <c r="I191" s="152">
        <f t="shared" si="21"/>
        <v>0</v>
      </c>
      <c r="J191" s="152">
        <f t="shared" si="21"/>
        <v>0</v>
      </c>
      <c r="K191" s="152">
        <f t="shared" si="21"/>
        <v>0</v>
      </c>
      <c r="L191" s="152">
        <f t="shared" si="21"/>
        <v>0</v>
      </c>
      <c r="M191" s="152">
        <f t="shared" si="21"/>
        <v>0</v>
      </c>
      <c r="N191" s="152">
        <f t="shared" si="21"/>
        <v>0</v>
      </c>
      <c r="O191" s="152">
        <f t="shared" si="21"/>
        <v>0</v>
      </c>
      <c r="P191" s="152">
        <f t="shared" si="21"/>
        <v>0</v>
      </c>
      <c r="Q191" s="152">
        <f t="shared" si="21"/>
        <v>0</v>
      </c>
      <c r="R191" s="152">
        <f t="shared" si="21"/>
        <v>0</v>
      </c>
      <c r="T191" t="s">
        <v>628</v>
      </c>
      <c r="U191">
        <f>45.25/3.6</f>
        <v>12.569444444444445</v>
      </c>
      <c r="V191" t="s">
        <v>631</v>
      </c>
      <c r="X191" s="15"/>
      <c r="AB191" s="141"/>
      <c r="AC191" s="141"/>
      <c r="AD191" s="141"/>
      <c r="AE191" s="141"/>
      <c r="AF191" s="141"/>
      <c r="AG191" s="141"/>
      <c r="AH191" s="141"/>
      <c r="AI191" s="141"/>
      <c r="AJ191" s="141"/>
      <c r="AK191" s="141"/>
      <c r="AL191" s="141"/>
    </row>
    <row r="192" spans="1:38" ht="14.25" customHeight="1" x14ac:dyDescent="0.3">
      <c r="A192" s="196"/>
      <c r="B192" s="138"/>
      <c r="C192" t="s">
        <v>607</v>
      </c>
      <c r="G192" t="s">
        <v>623</v>
      </c>
      <c r="H192" s="152">
        <f t="shared" si="21"/>
        <v>0</v>
      </c>
      <c r="I192" s="152">
        <f t="shared" si="21"/>
        <v>0</v>
      </c>
      <c r="J192" s="152">
        <f t="shared" si="21"/>
        <v>0</v>
      </c>
      <c r="K192" s="152">
        <f t="shared" si="21"/>
        <v>0</v>
      </c>
      <c r="L192" s="152">
        <f t="shared" si="21"/>
        <v>0</v>
      </c>
      <c r="M192" s="152">
        <f t="shared" si="21"/>
        <v>0</v>
      </c>
      <c r="N192" s="152">
        <f t="shared" si="21"/>
        <v>0</v>
      </c>
      <c r="O192" s="152">
        <f t="shared" si="21"/>
        <v>0</v>
      </c>
      <c r="P192" s="152">
        <f t="shared" si="21"/>
        <v>0</v>
      </c>
      <c r="Q192" s="152">
        <f t="shared" si="21"/>
        <v>0</v>
      </c>
      <c r="R192" s="152">
        <f t="shared" si="21"/>
        <v>0</v>
      </c>
      <c r="T192" t="s">
        <v>628</v>
      </c>
      <c r="U192">
        <f>45.25/3.6</f>
        <v>12.569444444444445</v>
      </c>
      <c r="V192" t="s">
        <v>631</v>
      </c>
      <c r="X192" s="15"/>
      <c r="AB192" s="141"/>
      <c r="AC192" s="141"/>
      <c r="AD192" s="141"/>
      <c r="AE192" s="141"/>
      <c r="AF192" s="141"/>
      <c r="AG192" s="141"/>
      <c r="AH192" s="141"/>
      <c r="AI192" s="141"/>
      <c r="AJ192" s="141"/>
      <c r="AK192" s="141"/>
      <c r="AL192" s="141"/>
    </row>
    <row r="193" spans="1:38" ht="14.25" customHeight="1" x14ac:dyDescent="0.3">
      <c r="A193" s="196"/>
      <c r="B193" s="146"/>
      <c r="C193" s="144" t="s">
        <v>620</v>
      </c>
      <c r="D193" s="144"/>
      <c r="G193" t="s">
        <v>623</v>
      </c>
      <c r="H193" s="152">
        <f>SUM(H188:H192)</f>
        <v>0</v>
      </c>
      <c r="I193" s="152">
        <f t="shared" ref="I193:R193" si="22">SUM(I188:I192)</f>
        <v>0</v>
      </c>
      <c r="J193" s="152">
        <f t="shared" si="22"/>
        <v>0</v>
      </c>
      <c r="K193" s="152">
        <f t="shared" si="22"/>
        <v>0</v>
      </c>
      <c r="L193" s="152">
        <f t="shared" si="22"/>
        <v>0</v>
      </c>
      <c r="M193" s="152">
        <f t="shared" si="22"/>
        <v>0</v>
      </c>
      <c r="N193" s="152">
        <f t="shared" si="22"/>
        <v>0</v>
      </c>
      <c r="O193" s="152">
        <f t="shared" si="22"/>
        <v>0</v>
      </c>
      <c r="P193" s="152">
        <f t="shared" si="22"/>
        <v>0</v>
      </c>
      <c r="Q193" s="152">
        <f t="shared" si="22"/>
        <v>0</v>
      </c>
      <c r="R193" s="152">
        <f t="shared" si="22"/>
        <v>0</v>
      </c>
      <c r="X193" s="154"/>
      <c r="Y193" s="154" t="s">
        <v>637</v>
      </c>
      <c r="Z193" s="154" t="s">
        <v>638</v>
      </c>
      <c r="AH193" s="141"/>
      <c r="AI193" s="141"/>
      <c r="AJ193" s="141"/>
      <c r="AK193" s="141"/>
      <c r="AL193" s="141"/>
    </row>
    <row r="194" spans="1:38" ht="14.25" customHeight="1" x14ac:dyDescent="0.3">
      <c r="A194" s="196"/>
      <c r="B194" s="146"/>
      <c r="C194" s="185" t="s">
        <v>621</v>
      </c>
      <c r="D194" s="185"/>
      <c r="E194" s="154"/>
      <c r="F194" s="154"/>
      <c r="G194" s="154" t="s">
        <v>643</v>
      </c>
      <c r="H194" s="157" t="e">
        <f>H193/SUM(H24:H28)</f>
        <v>#DIV/0!</v>
      </c>
      <c r="I194" s="157" t="e">
        <f t="shared" ref="I194:R194" si="23">I193/SUM(I24:I28)</f>
        <v>#DIV/0!</v>
      </c>
      <c r="J194" s="157" t="e">
        <f t="shared" si="23"/>
        <v>#DIV/0!</v>
      </c>
      <c r="K194" s="157" t="e">
        <f t="shared" si="23"/>
        <v>#DIV/0!</v>
      </c>
      <c r="L194" s="157" t="e">
        <f t="shared" si="23"/>
        <v>#DIV/0!</v>
      </c>
      <c r="M194" s="157" t="e">
        <f t="shared" si="23"/>
        <v>#DIV/0!</v>
      </c>
      <c r="N194" s="157" t="e">
        <f t="shared" si="23"/>
        <v>#DIV/0!</v>
      </c>
      <c r="O194" s="157" t="e">
        <f t="shared" si="23"/>
        <v>#DIV/0!</v>
      </c>
      <c r="P194" s="157" t="e">
        <f t="shared" si="23"/>
        <v>#DIV/0!</v>
      </c>
      <c r="Q194" s="157" t="e">
        <f t="shared" si="23"/>
        <v>#DIV/0!</v>
      </c>
      <c r="R194" s="157" t="e">
        <f t="shared" si="23"/>
        <v>#DIV/0!</v>
      </c>
      <c r="X194" s="187" t="s">
        <v>639</v>
      </c>
      <c r="Y194" s="157">
        <f>8*42.66*1000</f>
        <v>341280</v>
      </c>
      <c r="Z194" s="157">
        <f>20*42.66*1000</f>
        <v>853199.99999999988</v>
      </c>
      <c r="AH194" s="141"/>
      <c r="AI194" s="141"/>
      <c r="AJ194" s="141"/>
      <c r="AK194" s="141"/>
      <c r="AL194" s="141"/>
    </row>
    <row r="195" spans="1:38" ht="14.25" customHeight="1" x14ac:dyDescent="0.3">
      <c r="A195" s="196"/>
      <c r="B195" s="146" t="s">
        <v>622</v>
      </c>
      <c r="C195" s="144"/>
      <c r="D195" s="144"/>
      <c r="AH195" s="141"/>
      <c r="AI195" s="141"/>
      <c r="AJ195" s="141"/>
      <c r="AK195" s="141"/>
      <c r="AL195" s="141"/>
    </row>
    <row r="196" spans="1:38" ht="14.25" customHeight="1" x14ac:dyDescent="0.3">
      <c r="A196" s="196"/>
      <c r="B196" s="138"/>
      <c r="C196" t="s">
        <v>604</v>
      </c>
      <c r="G196" t="s">
        <v>623</v>
      </c>
      <c r="H196" s="152">
        <f>H166+H183+H188</f>
        <v>19525.277734094783</v>
      </c>
      <c r="I196" s="152">
        <f t="shared" ref="I196:R196" si="24">I166+I183+I188</f>
        <v>19722.502761711905</v>
      </c>
      <c r="J196" s="152">
        <f t="shared" si="24"/>
        <v>19921.719961325158</v>
      </c>
      <c r="K196" s="152">
        <f t="shared" si="24"/>
        <v>20122.949455883998</v>
      </c>
      <c r="L196" s="152">
        <f>L166+L183+L188</f>
        <v>20326.211571599997</v>
      </c>
      <c r="M196" s="152">
        <f t="shared" si="24"/>
        <v>20531.526839999995</v>
      </c>
      <c r="N196" s="152">
        <f t="shared" si="24"/>
        <v>20738.915999999997</v>
      </c>
      <c r="O196" s="152">
        <f t="shared" si="24"/>
        <v>20948.399999999998</v>
      </c>
      <c r="P196" s="152">
        <f t="shared" si="24"/>
        <v>21160</v>
      </c>
      <c r="Q196" s="152">
        <f t="shared" si="24"/>
        <v>21160</v>
      </c>
      <c r="R196" s="152">
        <f t="shared" si="24"/>
        <v>21160</v>
      </c>
      <c r="AH196" s="141"/>
      <c r="AI196" s="141"/>
      <c r="AJ196" s="141"/>
      <c r="AK196" s="141"/>
      <c r="AL196" s="141"/>
    </row>
    <row r="197" spans="1:38" ht="14.25" customHeight="1" x14ac:dyDescent="0.3">
      <c r="A197" s="196"/>
      <c r="B197" s="138"/>
      <c r="C197" t="s">
        <v>605</v>
      </c>
      <c r="G197" t="s">
        <v>623</v>
      </c>
      <c r="H197" s="152">
        <f>H167+H189</f>
        <v>0</v>
      </c>
      <c r="I197" s="152">
        <f t="shared" ref="I197:R198" si="25">I167+I189</f>
        <v>0</v>
      </c>
      <c r="J197" s="152">
        <f t="shared" si="25"/>
        <v>0</v>
      </c>
      <c r="K197" s="152">
        <f t="shared" si="25"/>
        <v>0</v>
      </c>
      <c r="L197" s="152">
        <f t="shared" si="25"/>
        <v>4367.7562499999995</v>
      </c>
      <c r="M197" s="152">
        <f t="shared" si="25"/>
        <v>4367.7562499999995</v>
      </c>
      <c r="N197" s="152">
        <f t="shared" si="25"/>
        <v>4367.7562499999995</v>
      </c>
      <c r="O197" s="152">
        <f t="shared" si="25"/>
        <v>4367.7562499999995</v>
      </c>
      <c r="P197" s="152">
        <f t="shared" si="25"/>
        <v>4367.7562499999995</v>
      </c>
      <c r="Q197" s="152">
        <f t="shared" si="25"/>
        <v>4367.7562499999995</v>
      </c>
      <c r="R197" s="152">
        <f t="shared" si="25"/>
        <v>4367.7562499999995</v>
      </c>
      <c r="AH197" s="141"/>
      <c r="AI197" s="141"/>
      <c r="AJ197" s="141"/>
      <c r="AK197" s="141"/>
      <c r="AL197" s="141"/>
    </row>
    <row r="198" spans="1:38" ht="14.25" customHeight="1" x14ac:dyDescent="0.3">
      <c r="A198" s="196"/>
      <c r="B198" s="138"/>
      <c r="C198" t="s">
        <v>606</v>
      </c>
      <c r="G198" t="s">
        <v>623</v>
      </c>
      <c r="H198" s="152">
        <f>H168+H190</f>
        <v>0</v>
      </c>
      <c r="I198" s="152">
        <f t="shared" si="25"/>
        <v>0</v>
      </c>
      <c r="J198" s="152">
        <f t="shared" si="25"/>
        <v>0</v>
      </c>
      <c r="K198" s="152">
        <f t="shared" si="25"/>
        <v>0</v>
      </c>
      <c r="L198" s="152">
        <f t="shared" si="25"/>
        <v>0</v>
      </c>
      <c r="M198" s="152">
        <f t="shared" si="25"/>
        <v>0</v>
      </c>
      <c r="N198" s="152">
        <f t="shared" si="25"/>
        <v>0</v>
      </c>
      <c r="O198" s="152">
        <f t="shared" si="25"/>
        <v>0</v>
      </c>
      <c r="P198" s="152">
        <f t="shared" si="25"/>
        <v>0</v>
      </c>
      <c r="Q198" s="152">
        <f t="shared" si="25"/>
        <v>0</v>
      </c>
      <c r="R198" s="152">
        <f t="shared" si="25"/>
        <v>0</v>
      </c>
      <c r="AH198" s="141"/>
      <c r="AI198" s="141"/>
      <c r="AJ198" s="141"/>
      <c r="AK198" s="141"/>
      <c r="AL198" s="141"/>
    </row>
    <row r="199" spans="1:38" ht="14.25" customHeight="1" x14ac:dyDescent="0.3">
      <c r="A199" s="196"/>
      <c r="B199" s="138"/>
      <c r="C199" t="s">
        <v>610</v>
      </c>
      <c r="G199" t="s">
        <v>623</v>
      </c>
      <c r="H199" s="152">
        <f>H191</f>
        <v>0</v>
      </c>
      <c r="I199" s="152">
        <f t="shared" ref="I199:R199" si="26">I191</f>
        <v>0</v>
      </c>
      <c r="J199" s="152">
        <f t="shared" si="26"/>
        <v>0</v>
      </c>
      <c r="K199" s="152">
        <f t="shared" si="26"/>
        <v>0</v>
      </c>
      <c r="L199" s="152">
        <f t="shared" si="26"/>
        <v>0</v>
      </c>
      <c r="M199" s="152">
        <f t="shared" si="26"/>
        <v>0</v>
      </c>
      <c r="N199" s="152">
        <f t="shared" si="26"/>
        <v>0</v>
      </c>
      <c r="O199" s="152">
        <f t="shared" si="26"/>
        <v>0</v>
      </c>
      <c r="P199" s="152">
        <f t="shared" si="26"/>
        <v>0</v>
      </c>
      <c r="Q199" s="152">
        <f t="shared" si="26"/>
        <v>0</v>
      </c>
      <c r="R199" s="152">
        <f t="shared" si="26"/>
        <v>0</v>
      </c>
      <c r="AH199" s="141"/>
      <c r="AI199" s="141"/>
      <c r="AJ199" s="141"/>
      <c r="AK199" s="141"/>
      <c r="AL199" s="141"/>
    </row>
    <row r="200" spans="1:38" ht="14.25" customHeight="1" x14ac:dyDescent="0.3">
      <c r="A200" s="196"/>
      <c r="B200" s="138"/>
      <c r="C200" t="s">
        <v>607</v>
      </c>
      <c r="G200" t="s">
        <v>623</v>
      </c>
      <c r="H200" s="152">
        <f t="shared" ref="H200:R200" si="27">H169+H192+H184</f>
        <v>0</v>
      </c>
      <c r="I200" s="152">
        <f t="shared" si="27"/>
        <v>0</v>
      </c>
      <c r="J200" s="152">
        <f t="shared" si="27"/>
        <v>0</v>
      </c>
      <c r="K200" s="152">
        <f t="shared" si="27"/>
        <v>0</v>
      </c>
      <c r="L200" s="152">
        <f t="shared" si="27"/>
        <v>0</v>
      </c>
      <c r="M200" s="152">
        <f t="shared" si="27"/>
        <v>0</v>
      </c>
      <c r="N200" s="152">
        <f t="shared" si="27"/>
        <v>0</v>
      </c>
      <c r="O200" s="152">
        <f t="shared" si="27"/>
        <v>0</v>
      </c>
      <c r="P200" s="152">
        <f t="shared" si="27"/>
        <v>0</v>
      </c>
      <c r="Q200" s="152">
        <f t="shared" si="27"/>
        <v>0</v>
      </c>
      <c r="R200" s="152">
        <f t="shared" si="27"/>
        <v>0</v>
      </c>
      <c r="AH200" s="141"/>
      <c r="AI200" s="141"/>
      <c r="AJ200" s="141"/>
      <c r="AK200" s="141"/>
      <c r="AL200" s="141"/>
    </row>
    <row r="201" spans="1:38" ht="14.25" customHeight="1" x14ac:dyDescent="0.3">
      <c r="A201" s="196"/>
      <c r="B201" s="138"/>
      <c r="C201" t="s">
        <v>620</v>
      </c>
      <c r="G201" t="s">
        <v>623</v>
      </c>
      <c r="H201" s="152">
        <f>SUM(H196:H200)</f>
        <v>19525.277734094783</v>
      </c>
      <c r="I201" s="152">
        <f t="shared" ref="I201:R201" si="28">SUM(I196:I200)</f>
        <v>19722.502761711905</v>
      </c>
      <c r="J201" s="152">
        <f t="shared" si="28"/>
        <v>19921.719961325158</v>
      </c>
      <c r="K201" s="152">
        <f t="shared" si="28"/>
        <v>20122.949455883998</v>
      </c>
      <c r="L201" s="152">
        <f t="shared" si="28"/>
        <v>24693.967821599996</v>
      </c>
      <c r="M201" s="152">
        <f t="shared" si="28"/>
        <v>24899.283089999994</v>
      </c>
      <c r="N201" s="152">
        <f t="shared" si="28"/>
        <v>25106.672249999996</v>
      </c>
      <c r="O201" s="152">
        <f t="shared" si="28"/>
        <v>25316.156249999996</v>
      </c>
      <c r="P201" s="152">
        <f t="shared" si="28"/>
        <v>25527.756249999999</v>
      </c>
      <c r="Q201" s="152">
        <f t="shared" si="28"/>
        <v>25527.756249999999</v>
      </c>
      <c r="R201" s="152">
        <f t="shared" si="28"/>
        <v>25527.756249999999</v>
      </c>
      <c r="S201" s="244">
        <f>R201/H201</f>
        <v>1.3074209031825328</v>
      </c>
      <c r="AH201" s="141"/>
      <c r="AI201" s="141"/>
      <c r="AJ201" s="141"/>
      <c r="AK201" s="141"/>
      <c r="AL201" s="141"/>
    </row>
    <row r="202" spans="1:38" ht="14.25" customHeight="1" x14ac:dyDescent="0.3">
      <c r="A202" s="196"/>
      <c r="B202" s="138"/>
      <c r="S202" s="170"/>
      <c r="AH202" s="141"/>
      <c r="AI202" s="141"/>
      <c r="AJ202" s="141"/>
      <c r="AK202" s="141"/>
      <c r="AL202" s="141"/>
    </row>
    <row r="203" spans="1:38" ht="14.25" customHeight="1" x14ac:dyDescent="0.3">
      <c r="A203" s="195" t="s">
        <v>440</v>
      </c>
      <c r="B203" s="137" t="s">
        <v>624</v>
      </c>
      <c r="C203" s="136"/>
      <c r="D203" s="136"/>
      <c r="E203" s="136"/>
      <c r="F203" s="136"/>
      <c r="G203" s="136"/>
      <c r="H203" s="150"/>
      <c r="I203" s="150"/>
      <c r="J203" s="150"/>
      <c r="K203" s="150"/>
      <c r="L203" s="150"/>
      <c r="M203" s="150"/>
      <c r="N203" s="150"/>
      <c r="O203" s="150"/>
      <c r="P203" s="150"/>
      <c r="Q203" s="150"/>
      <c r="R203" s="150"/>
      <c r="S203" s="170"/>
      <c r="X203" s="15"/>
      <c r="AB203" s="141"/>
      <c r="AC203" s="141"/>
      <c r="AD203" s="141"/>
      <c r="AE203" s="141"/>
      <c r="AF203" s="141"/>
      <c r="AG203" s="141"/>
      <c r="AH203" s="141"/>
      <c r="AI203" s="141"/>
      <c r="AJ203" s="141"/>
      <c r="AK203" s="141"/>
      <c r="AL203" s="141"/>
    </row>
    <row r="204" spans="1:38" ht="14.25" customHeight="1" x14ac:dyDescent="0.3">
      <c r="A204" s="196"/>
      <c r="B204" s="138" t="s">
        <v>603</v>
      </c>
      <c r="G204" t="s">
        <v>625</v>
      </c>
      <c r="H204" s="156">
        <f>SUM(H166:H169)/SUM(H113:H116)</f>
        <v>0.53434343434343423</v>
      </c>
      <c r="I204" s="156">
        <f>SUM(I166:I169)/SUM(I113:I116)</f>
        <v>0.53434343434343423</v>
      </c>
      <c r="J204" s="156">
        <f t="shared" ref="J204:R204" si="29">SUM(J166:J169)/SUM(J113:J116)</f>
        <v>0.53434343434343423</v>
      </c>
      <c r="K204" s="156">
        <f>SUM(K166:K169)/SUM(K113:K116)</f>
        <v>0.53434343434343423</v>
      </c>
      <c r="L204" s="156">
        <f>SUM(L166:L169)/SUM(L113:L116)</f>
        <v>0.58337349413144712</v>
      </c>
      <c r="M204" s="156">
        <f t="shared" si="29"/>
        <v>0.58293243728091448</v>
      </c>
      <c r="N204" s="156">
        <f t="shared" si="29"/>
        <v>0.5824949085842035</v>
      </c>
      <c r="O204" s="156">
        <f t="shared" si="29"/>
        <v>0.58206088770864939</v>
      </c>
      <c r="P204" s="156">
        <f t="shared" si="29"/>
        <v>0.5816303542948279</v>
      </c>
      <c r="Q204" s="156">
        <f t="shared" si="29"/>
        <v>0.5816303542948279</v>
      </c>
      <c r="R204" s="156">
        <f t="shared" si="29"/>
        <v>0.5816303542948279</v>
      </c>
      <c r="S204" s="244">
        <f>R204/H204</f>
        <v>1.0884953700413607</v>
      </c>
      <c r="T204" t="s">
        <v>630</v>
      </c>
      <c r="U204">
        <v>42.66</v>
      </c>
      <c r="V204" t="s">
        <v>631</v>
      </c>
      <c r="AH204" s="141"/>
      <c r="AI204" s="141"/>
      <c r="AJ204" s="141"/>
      <c r="AK204" s="141"/>
      <c r="AL204" s="141"/>
    </row>
    <row r="205" spans="1:38" ht="14.25" customHeight="1" x14ac:dyDescent="0.3">
      <c r="A205" s="196"/>
      <c r="B205" s="138" t="s">
        <v>608</v>
      </c>
      <c r="G205" t="s">
        <v>625</v>
      </c>
      <c r="H205" s="156" t="e">
        <f>SUM(H183:H184)/SUM(H128:H129)</f>
        <v>#DIV/0!</v>
      </c>
      <c r="I205" s="156" t="e">
        <f t="shared" ref="I205:R205" si="30">SUM(I183:I184)/SUM(I128:I129)</f>
        <v>#DIV/0!</v>
      </c>
      <c r="J205" s="156" t="e">
        <f t="shared" si="30"/>
        <v>#DIV/0!</v>
      </c>
      <c r="K205" s="156" t="e">
        <f t="shared" si="30"/>
        <v>#DIV/0!</v>
      </c>
      <c r="L205" s="156" t="e">
        <f t="shared" si="30"/>
        <v>#DIV/0!</v>
      </c>
      <c r="M205" s="156" t="e">
        <f t="shared" si="30"/>
        <v>#DIV/0!</v>
      </c>
      <c r="N205" s="156" t="e">
        <f t="shared" si="30"/>
        <v>#DIV/0!</v>
      </c>
      <c r="O205" s="156" t="e">
        <f t="shared" si="30"/>
        <v>#DIV/0!</v>
      </c>
      <c r="P205" s="156" t="e">
        <f t="shared" si="30"/>
        <v>#DIV/0!</v>
      </c>
      <c r="Q205" s="156" t="e">
        <f t="shared" si="30"/>
        <v>#DIV/0!</v>
      </c>
      <c r="R205" s="156" t="e">
        <f t="shared" si="30"/>
        <v>#DIV/0!</v>
      </c>
      <c r="S205" s="170"/>
      <c r="T205" t="s">
        <v>630</v>
      </c>
      <c r="U205">
        <f>U204</f>
        <v>42.66</v>
      </c>
      <c r="V205" t="s">
        <v>631</v>
      </c>
      <c r="AH205" s="141"/>
      <c r="AI205" s="141"/>
      <c r="AJ205" s="141"/>
      <c r="AK205" s="141"/>
      <c r="AL205" s="141"/>
    </row>
    <row r="206" spans="1:38" ht="14.25" customHeight="1" x14ac:dyDescent="0.3">
      <c r="A206" s="196"/>
      <c r="B206" s="138" t="s">
        <v>609</v>
      </c>
      <c r="G206" t="s">
        <v>625</v>
      </c>
      <c r="H206" s="156" t="e">
        <f>SUM(H188:H192)/SUM(H131:H135)</f>
        <v>#DIV/0!</v>
      </c>
      <c r="I206" s="156" t="e">
        <f t="shared" ref="I206:R206" si="31">SUM(I188:I192)/SUM(I131:I135)</f>
        <v>#DIV/0!</v>
      </c>
      <c r="J206" s="156" t="e">
        <f t="shared" si="31"/>
        <v>#DIV/0!</v>
      </c>
      <c r="K206" s="156" t="e">
        <f t="shared" si="31"/>
        <v>#DIV/0!</v>
      </c>
      <c r="L206" s="156" t="e">
        <f t="shared" si="31"/>
        <v>#DIV/0!</v>
      </c>
      <c r="M206" s="156" t="e">
        <f t="shared" si="31"/>
        <v>#DIV/0!</v>
      </c>
      <c r="N206" s="156" t="e">
        <f t="shared" si="31"/>
        <v>#DIV/0!</v>
      </c>
      <c r="O206" s="156" t="e">
        <f t="shared" si="31"/>
        <v>#DIV/0!</v>
      </c>
      <c r="P206" s="156" t="e">
        <f t="shared" si="31"/>
        <v>#DIV/0!</v>
      </c>
      <c r="Q206" s="156" t="e">
        <f t="shared" si="31"/>
        <v>#DIV/0!</v>
      </c>
      <c r="R206" s="156" t="e">
        <f t="shared" si="31"/>
        <v>#DIV/0!</v>
      </c>
      <c r="S206" s="170"/>
      <c r="T206" t="s">
        <v>630</v>
      </c>
      <c r="U206">
        <f>U205</f>
        <v>42.66</v>
      </c>
      <c r="V206" t="s">
        <v>631</v>
      </c>
      <c r="AH206" s="141"/>
      <c r="AI206" s="141"/>
      <c r="AJ206" s="141"/>
      <c r="AK206" s="141"/>
      <c r="AL206" s="141"/>
    </row>
    <row r="207" spans="1:38" ht="14.25" customHeight="1" x14ac:dyDescent="0.3">
      <c r="A207" s="196"/>
      <c r="B207" s="138" t="s">
        <v>622</v>
      </c>
      <c r="H207" s="170">
        <f>H201/(H113+H114+H115+H116+H129+H128)</f>
        <v>0.53434343434343423</v>
      </c>
      <c r="I207" s="170">
        <f t="shared" ref="I207:R207" si="32">I201/(I113+I114+I115+I116+I129+I128)</f>
        <v>0.53434343434343423</v>
      </c>
      <c r="J207" s="170">
        <f t="shared" si="32"/>
        <v>0.53434343434343423</v>
      </c>
      <c r="K207" s="170">
        <f t="shared" si="32"/>
        <v>0.53434343434343423</v>
      </c>
      <c r="L207" s="170">
        <f t="shared" si="32"/>
        <v>0.58337349413144712</v>
      </c>
      <c r="M207" s="170">
        <f t="shared" si="32"/>
        <v>0.58293243728091448</v>
      </c>
      <c r="N207" s="170">
        <f t="shared" si="32"/>
        <v>0.5824949085842035</v>
      </c>
      <c r="O207" s="170">
        <f t="shared" si="32"/>
        <v>0.58206088770864939</v>
      </c>
      <c r="P207" s="170">
        <f t="shared" si="32"/>
        <v>0.5816303542948279</v>
      </c>
      <c r="Q207" s="170">
        <f t="shared" si="32"/>
        <v>0.5816303542948279</v>
      </c>
      <c r="R207" s="170">
        <f t="shared" si="32"/>
        <v>0.5816303542948279</v>
      </c>
      <c r="S207" s="244">
        <f>R207/H207</f>
        <v>1.0884953700413607</v>
      </c>
      <c r="AH207" s="141"/>
      <c r="AI207" s="141"/>
      <c r="AJ207" s="141"/>
      <c r="AK207" s="141"/>
      <c r="AL207" s="141"/>
    </row>
    <row r="208" spans="1:38" ht="14.25" customHeight="1" x14ac:dyDescent="0.3">
      <c r="A208" s="196"/>
      <c r="S208" s="170"/>
      <c r="AH208" s="141"/>
      <c r="AI208" s="141"/>
      <c r="AJ208" s="141"/>
      <c r="AK208" s="141"/>
      <c r="AL208" s="141"/>
    </row>
    <row r="209" spans="1:38" ht="14.25" customHeight="1" x14ac:dyDescent="0.3">
      <c r="A209" s="196"/>
      <c r="H209" s="4">
        <v>2010</v>
      </c>
      <c r="I209" s="4">
        <v>2011</v>
      </c>
      <c r="J209" s="4">
        <v>2012</v>
      </c>
      <c r="K209" s="4">
        <v>2013</v>
      </c>
      <c r="L209" s="4">
        <v>2014</v>
      </c>
      <c r="M209" s="4">
        <v>2015</v>
      </c>
      <c r="N209" s="4">
        <v>2016</v>
      </c>
      <c r="O209" s="4">
        <v>2017</v>
      </c>
      <c r="P209" s="4">
        <v>2018</v>
      </c>
      <c r="Q209" s="4">
        <v>2019</v>
      </c>
      <c r="R209" s="5">
        <v>2020</v>
      </c>
      <c r="S209" s="170"/>
      <c r="Y209" t="s">
        <v>637</v>
      </c>
      <c r="Z209" t="s">
        <v>638</v>
      </c>
      <c r="AH209" s="141"/>
      <c r="AI209" s="141"/>
      <c r="AJ209" s="141"/>
      <c r="AK209" s="141"/>
      <c r="AL209" s="141"/>
    </row>
    <row r="210" spans="1:38" ht="14.25" customHeight="1" x14ac:dyDescent="0.3">
      <c r="A210" s="196"/>
      <c r="B210" s="138" t="s">
        <v>603</v>
      </c>
      <c r="G210" s="154" t="s">
        <v>626</v>
      </c>
      <c r="H210" s="242">
        <f>H204/$U204</f>
        <v>1.2525631372326167E-2</v>
      </c>
      <c r="I210" s="242">
        <f t="shared" ref="I210:R210" si="33">I204/$U204</f>
        <v>1.2525631372326167E-2</v>
      </c>
      <c r="J210" s="242">
        <f t="shared" si="33"/>
        <v>1.2525631372326167E-2</v>
      </c>
      <c r="K210" s="242">
        <f t="shared" si="33"/>
        <v>1.2525631372326167E-2</v>
      </c>
      <c r="L210" s="242">
        <f t="shared" si="33"/>
        <v>1.3674952980108936E-2</v>
      </c>
      <c r="M210" s="242">
        <f t="shared" si="33"/>
        <v>1.3664614094723734E-2</v>
      </c>
      <c r="N210" s="242">
        <f t="shared" si="33"/>
        <v>1.3654357913366234E-2</v>
      </c>
      <c r="O210" s="242">
        <f t="shared" si="33"/>
        <v>1.364418395941513E-2</v>
      </c>
      <c r="P210" s="242">
        <f t="shared" si="33"/>
        <v>1.3634091755621846E-2</v>
      </c>
      <c r="Q210" s="242">
        <f t="shared" si="33"/>
        <v>1.3634091755621846E-2</v>
      </c>
      <c r="R210" s="242">
        <f t="shared" si="33"/>
        <v>1.3634091755621846E-2</v>
      </c>
      <c r="S210" s="244">
        <f>R210/H210</f>
        <v>1.0884953700413604</v>
      </c>
      <c r="X210" s="154" t="s">
        <v>639</v>
      </c>
      <c r="Y210" s="154">
        <v>0.01</v>
      </c>
      <c r="Z210" s="154">
        <v>0.06</v>
      </c>
      <c r="AH210" s="141"/>
      <c r="AI210" s="141"/>
      <c r="AJ210" s="141"/>
      <c r="AK210" s="141"/>
      <c r="AL210" s="141"/>
    </row>
    <row r="211" spans="1:38" ht="14.25" customHeight="1" x14ac:dyDescent="0.3">
      <c r="A211" s="196"/>
      <c r="B211" s="138" t="s">
        <v>608</v>
      </c>
      <c r="G211" s="154" t="s">
        <v>626</v>
      </c>
      <c r="H211" s="156" t="e">
        <f t="shared" ref="H211:R212" si="34">H205/$U205</f>
        <v>#DIV/0!</v>
      </c>
      <c r="I211" s="156" t="e">
        <f t="shared" si="34"/>
        <v>#DIV/0!</v>
      </c>
      <c r="J211" s="156" t="e">
        <f t="shared" si="34"/>
        <v>#DIV/0!</v>
      </c>
      <c r="K211" s="156" t="e">
        <f t="shared" si="34"/>
        <v>#DIV/0!</v>
      </c>
      <c r="L211" s="156" t="e">
        <f t="shared" si="34"/>
        <v>#DIV/0!</v>
      </c>
      <c r="M211" s="156" t="e">
        <f t="shared" si="34"/>
        <v>#DIV/0!</v>
      </c>
      <c r="N211" s="156" t="e">
        <f t="shared" si="34"/>
        <v>#DIV/0!</v>
      </c>
      <c r="O211" s="156" t="e">
        <f t="shared" si="34"/>
        <v>#DIV/0!</v>
      </c>
      <c r="P211" s="156" t="e">
        <f t="shared" si="34"/>
        <v>#DIV/0!</v>
      </c>
      <c r="Q211" s="156" t="e">
        <f t="shared" si="34"/>
        <v>#DIV/0!</v>
      </c>
      <c r="R211" s="156" t="e">
        <f t="shared" si="34"/>
        <v>#DIV/0!</v>
      </c>
      <c r="S211" s="156"/>
      <c r="X211" s="154" t="s">
        <v>639</v>
      </c>
      <c r="Y211" s="154">
        <v>0.02</v>
      </c>
      <c r="Z211" s="154">
        <v>0.01</v>
      </c>
      <c r="AH211" s="141"/>
      <c r="AI211" s="141"/>
      <c r="AJ211" s="141"/>
      <c r="AK211" s="141"/>
      <c r="AL211" s="141"/>
    </row>
    <row r="212" spans="1:38" ht="14.25" customHeight="1" x14ac:dyDescent="0.3">
      <c r="A212" s="196"/>
      <c r="B212" s="138" t="s">
        <v>609</v>
      </c>
      <c r="G212" s="154" t="s">
        <v>626</v>
      </c>
      <c r="H212" s="156" t="e">
        <f t="shared" si="34"/>
        <v>#DIV/0!</v>
      </c>
      <c r="I212" s="156" t="e">
        <f t="shared" si="34"/>
        <v>#DIV/0!</v>
      </c>
      <c r="J212" s="156" t="e">
        <f t="shared" si="34"/>
        <v>#DIV/0!</v>
      </c>
      <c r="K212" s="156" t="e">
        <f t="shared" si="34"/>
        <v>#DIV/0!</v>
      </c>
      <c r="L212" s="156" t="e">
        <f t="shared" si="34"/>
        <v>#DIV/0!</v>
      </c>
      <c r="M212" s="156" t="e">
        <f t="shared" si="34"/>
        <v>#DIV/0!</v>
      </c>
      <c r="N212" s="156" t="e">
        <f>N206/$U206</f>
        <v>#DIV/0!</v>
      </c>
      <c r="O212" s="156" t="e">
        <f t="shared" si="34"/>
        <v>#DIV/0!</v>
      </c>
      <c r="P212" s="156" t="e">
        <f>P206/$U206</f>
        <v>#DIV/0!</v>
      </c>
      <c r="Q212" s="156" t="e">
        <f t="shared" si="34"/>
        <v>#DIV/0!</v>
      </c>
      <c r="R212" s="156" t="e">
        <f>R206/$U206</f>
        <v>#DIV/0!</v>
      </c>
      <c r="S212" s="156"/>
      <c r="X212" s="154" t="s">
        <v>639</v>
      </c>
      <c r="Y212" s="154">
        <v>0.01</v>
      </c>
      <c r="Z212" s="154">
        <v>0.03</v>
      </c>
      <c r="AH212" s="141"/>
      <c r="AI212" s="141"/>
      <c r="AJ212" s="141"/>
      <c r="AK212" s="141"/>
      <c r="AL212" s="141"/>
    </row>
    <row r="213" spans="1:38" ht="14.25" customHeight="1" x14ac:dyDescent="0.3">
      <c r="B213" s="138" t="s">
        <v>622</v>
      </c>
      <c r="G213" s="154" t="s">
        <v>626</v>
      </c>
      <c r="H213" s="156">
        <f>H207/$U205</f>
        <v>1.2525631372326167E-2</v>
      </c>
      <c r="I213" s="156">
        <f t="shared" ref="I213:R213" si="35">I207/$U205</f>
        <v>1.2525631372326167E-2</v>
      </c>
      <c r="J213" s="156">
        <f t="shared" si="35"/>
        <v>1.2525631372326167E-2</v>
      </c>
      <c r="K213" s="156">
        <f t="shared" si="35"/>
        <v>1.2525631372326167E-2</v>
      </c>
      <c r="L213" s="156">
        <f t="shared" si="35"/>
        <v>1.3674952980108936E-2</v>
      </c>
      <c r="M213" s="156">
        <f t="shared" si="35"/>
        <v>1.3664614094723734E-2</v>
      </c>
      <c r="N213" s="156">
        <f t="shared" si="35"/>
        <v>1.3654357913366234E-2</v>
      </c>
      <c r="O213" s="156">
        <f t="shared" si="35"/>
        <v>1.364418395941513E-2</v>
      </c>
      <c r="P213" s="156">
        <f t="shared" si="35"/>
        <v>1.3634091755621846E-2</v>
      </c>
      <c r="Q213" s="156">
        <f t="shared" si="35"/>
        <v>1.3634091755621846E-2</v>
      </c>
      <c r="R213" s="156">
        <f t="shared" si="35"/>
        <v>1.3634091755621846E-2</v>
      </c>
      <c r="S213" s="244">
        <f>R213/H213</f>
        <v>1.0884953700413604</v>
      </c>
      <c r="AH213" s="141"/>
      <c r="AI213" s="141"/>
      <c r="AJ213" s="141"/>
      <c r="AK213" s="141"/>
      <c r="AL213" s="141"/>
    </row>
    <row r="214" spans="1:38" ht="14.25" customHeight="1" x14ac:dyDescent="0.3">
      <c r="A214" s="196"/>
      <c r="G214" s="154"/>
      <c r="AH214" s="141"/>
      <c r="AI214" s="141"/>
      <c r="AJ214" s="141"/>
      <c r="AK214" s="141"/>
      <c r="AL214" s="141"/>
    </row>
    <row r="215" spans="1:38" ht="14.25" customHeight="1" x14ac:dyDescent="0.3">
      <c r="A215" s="196"/>
      <c r="AH215" s="141"/>
      <c r="AI215" s="141"/>
      <c r="AJ215" s="141"/>
      <c r="AK215" s="141"/>
      <c r="AL215" s="141"/>
    </row>
    <row r="216" spans="1:38" ht="14.25" customHeight="1" x14ac:dyDescent="0.3">
      <c r="A216" s="196"/>
      <c r="AH216" s="141"/>
      <c r="AI216" s="141"/>
      <c r="AJ216" s="141"/>
      <c r="AK216" s="141"/>
      <c r="AL216" s="141"/>
    </row>
    <row r="217" spans="1:38" ht="14.25" customHeight="1" x14ac:dyDescent="0.3">
      <c r="A217" s="196"/>
      <c r="X217" s="15"/>
      <c r="AB217" s="141"/>
      <c r="AC217" s="141"/>
      <c r="AD217" s="141"/>
      <c r="AE217" s="141"/>
      <c r="AF217" s="141"/>
      <c r="AG217" s="141"/>
      <c r="AH217" s="141"/>
      <c r="AI217" s="141"/>
      <c r="AJ217" s="141"/>
      <c r="AK217" s="141"/>
      <c r="AL217" s="141"/>
    </row>
    <row r="218" spans="1:38" ht="14.25" customHeight="1" x14ac:dyDescent="0.3">
      <c r="A218" s="196"/>
      <c r="X218" s="15"/>
      <c r="AB218" s="141"/>
      <c r="AC218" s="141"/>
      <c r="AD218" s="141"/>
      <c r="AE218" s="141"/>
      <c r="AF218" s="141"/>
      <c r="AG218" s="141"/>
      <c r="AH218" s="141"/>
      <c r="AI218" s="141"/>
      <c r="AJ218" s="141"/>
      <c r="AK218" s="141"/>
      <c r="AL218" s="141"/>
    </row>
    <row r="219" spans="1:38" ht="14.25" customHeight="1" x14ac:dyDescent="0.3">
      <c r="A219" s="196"/>
      <c r="X219" s="15"/>
      <c r="AB219" s="141"/>
      <c r="AC219" s="141"/>
      <c r="AD219" s="141"/>
      <c r="AE219" s="141"/>
      <c r="AF219" s="141"/>
      <c r="AG219" s="141"/>
      <c r="AH219" s="141"/>
      <c r="AI219" s="141"/>
      <c r="AJ219" s="141"/>
      <c r="AK219" s="141"/>
      <c r="AL219" s="141"/>
    </row>
    <row r="220" spans="1:38" ht="14.25" customHeight="1" x14ac:dyDescent="0.3">
      <c r="A220" s="196"/>
      <c r="X220" s="15"/>
      <c r="AB220" s="141"/>
      <c r="AC220" s="141"/>
      <c r="AD220" s="141"/>
      <c r="AE220" s="141"/>
      <c r="AF220" s="141"/>
      <c r="AG220" s="141"/>
      <c r="AH220" s="141"/>
      <c r="AI220" s="141"/>
      <c r="AJ220" s="141"/>
      <c r="AK220" s="141"/>
      <c r="AL220" s="141"/>
    </row>
    <row r="221" spans="1:38" ht="14.25" customHeight="1" x14ac:dyDescent="0.3">
      <c r="A221" s="196"/>
      <c r="X221" s="15"/>
      <c r="AB221" s="141"/>
      <c r="AC221" s="141"/>
      <c r="AD221" s="141"/>
      <c r="AE221" s="141"/>
      <c r="AF221" s="141"/>
      <c r="AG221" s="141"/>
      <c r="AH221" s="141"/>
      <c r="AI221" s="141"/>
      <c r="AJ221" s="141"/>
      <c r="AK221" s="141"/>
      <c r="AL221" s="141"/>
    </row>
    <row r="222" spans="1:38" ht="14.25" customHeight="1" x14ac:dyDescent="0.3">
      <c r="A222" s="196"/>
      <c r="X222" s="15"/>
      <c r="AB222" s="141"/>
      <c r="AC222" s="141"/>
      <c r="AD222" s="141"/>
      <c r="AE222" s="141"/>
      <c r="AF222" s="141"/>
      <c r="AG222" s="141"/>
      <c r="AH222" s="141"/>
      <c r="AI222" s="141"/>
      <c r="AJ222" s="141"/>
      <c r="AK222" s="141"/>
      <c r="AL222" s="141"/>
    </row>
    <row r="223" spans="1:38" ht="14.25" customHeight="1" x14ac:dyDescent="0.3">
      <c r="A223" s="196"/>
      <c r="X223" s="15"/>
      <c r="AB223" s="141"/>
      <c r="AC223" s="141"/>
      <c r="AD223" s="141"/>
      <c r="AE223" s="141"/>
      <c r="AF223" s="141"/>
      <c r="AG223" s="141"/>
      <c r="AH223" s="141"/>
      <c r="AI223" s="141"/>
      <c r="AJ223" s="141"/>
      <c r="AK223" s="141"/>
      <c r="AL223" s="141"/>
    </row>
    <row r="224" spans="1:38" ht="14.25" customHeight="1" x14ac:dyDescent="0.3">
      <c r="A224" s="196"/>
      <c r="X224" s="15"/>
      <c r="AB224" s="141"/>
      <c r="AC224" s="141"/>
      <c r="AD224" s="141"/>
      <c r="AE224" s="141"/>
      <c r="AF224" s="141"/>
      <c r="AG224" s="141"/>
      <c r="AH224" s="141"/>
      <c r="AI224" s="141"/>
      <c r="AJ224" s="141"/>
      <c r="AK224" s="141"/>
      <c r="AL224" s="141"/>
    </row>
    <row r="225" spans="1:38" ht="14.25" customHeight="1" x14ac:dyDescent="0.3">
      <c r="A225" s="196"/>
      <c r="X225" s="15"/>
      <c r="AB225" s="141"/>
      <c r="AC225" s="141"/>
      <c r="AD225" s="141"/>
      <c r="AE225" s="141"/>
      <c r="AF225" s="141"/>
      <c r="AG225" s="141"/>
      <c r="AH225" s="141"/>
      <c r="AI225" s="141"/>
      <c r="AJ225" s="141"/>
      <c r="AK225" s="141"/>
      <c r="AL225" s="141"/>
    </row>
    <row r="226" spans="1:38" ht="14.25" customHeight="1" x14ac:dyDescent="0.3">
      <c r="A226" s="196"/>
      <c r="X226" s="15"/>
      <c r="AB226" s="141"/>
      <c r="AC226" s="141"/>
      <c r="AD226" s="141"/>
      <c r="AE226" s="141"/>
      <c r="AF226" s="141"/>
      <c r="AG226" s="141"/>
      <c r="AH226" s="141"/>
      <c r="AI226" s="141"/>
      <c r="AJ226" s="141"/>
      <c r="AK226" s="141"/>
      <c r="AL226" s="141"/>
    </row>
    <row r="227" spans="1:38" ht="14.25" customHeight="1" x14ac:dyDescent="0.3">
      <c r="A227" s="196"/>
      <c r="X227" s="15"/>
      <c r="AB227" s="141"/>
      <c r="AC227" s="141"/>
      <c r="AD227" s="141"/>
      <c r="AE227" s="141"/>
      <c r="AF227" s="141"/>
      <c r="AG227" s="141"/>
      <c r="AH227" s="141"/>
      <c r="AI227" s="141"/>
      <c r="AJ227" s="141"/>
      <c r="AK227" s="141"/>
      <c r="AL227" s="141"/>
    </row>
    <row r="228" spans="1:38" ht="14.25" customHeight="1" x14ac:dyDescent="0.3">
      <c r="A228" s="196"/>
      <c r="X228" s="15"/>
      <c r="AB228" s="141"/>
      <c r="AC228" s="141"/>
      <c r="AD228" s="141"/>
      <c r="AE228" s="141"/>
      <c r="AF228" s="141"/>
      <c r="AG228" s="141"/>
      <c r="AH228" s="141"/>
      <c r="AI228" s="141"/>
      <c r="AJ228" s="141"/>
      <c r="AK228" s="141"/>
      <c r="AL228" s="141"/>
    </row>
    <row r="229" spans="1:38" ht="14.25" customHeight="1" x14ac:dyDescent="0.3">
      <c r="A229" s="196"/>
      <c r="X229" s="15"/>
      <c r="AB229" s="141"/>
      <c r="AC229" s="141"/>
      <c r="AD229" s="141"/>
      <c r="AE229" s="141"/>
      <c r="AF229" s="141"/>
      <c r="AG229" s="141"/>
      <c r="AH229" s="141"/>
      <c r="AI229" s="141"/>
      <c r="AJ229" s="141"/>
      <c r="AK229" s="141"/>
      <c r="AL229" s="141"/>
    </row>
    <row r="230" spans="1:38" ht="14.25" customHeight="1" x14ac:dyDescent="0.3">
      <c r="A230" s="196"/>
      <c r="X230" s="15"/>
      <c r="AB230" s="141"/>
      <c r="AC230" s="141"/>
      <c r="AD230" s="141"/>
      <c r="AE230" s="141"/>
      <c r="AF230" s="141"/>
      <c r="AG230" s="141"/>
      <c r="AH230" s="141"/>
      <c r="AI230" s="141"/>
      <c r="AJ230" s="141"/>
      <c r="AK230" s="141"/>
      <c r="AL230" s="141"/>
    </row>
    <row r="231" spans="1:38" ht="14.25" customHeight="1" x14ac:dyDescent="0.3">
      <c r="A231" s="196"/>
      <c r="X231" s="15"/>
      <c r="AB231" s="141"/>
      <c r="AC231" s="141"/>
      <c r="AD231" s="141"/>
      <c r="AE231" s="141"/>
      <c r="AF231" s="141"/>
      <c r="AG231" s="141"/>
      <c r="AH231" s="141"/>
      <c r="AI231" s="141"/>
      <c r="AJ231" s="141"/>
      <c r="AK231" s="141"/>
      <c r="AL231" s="141"/>
    </row>
    <row r="232" spans="1:38" ht="14.25" customHeight="1" x14ac:dyDescent="0.3">
      <c r="A232" s="196"/>
      <c r="B232" t="s">
        <v>641</v>
      </c>
      <c r="G232" t="str">
        <f t="shared" ref="G232:R232" si="36">G201</f>
        <v>TДж</v>
      </c>
      <c r="H232" s="243">
        <f t="shared" si="36"/>
        <v>19525.277734094783</v>
      </c>
      <c r="I232" s="243">
        <f t="shared" si="36"/>
        <v>19722.502761711905</v>
      </c>
      <c r="J232" s="243">
        <f t="shared" si="36"/>
        <v>19921.719961325158</v>
      </c>
      <c r="K232" s="243">
        <f t="shared" si="36"/>
        <v>20122.949455883998</v>
      </c>
      <c r="L232" s="243">
        <f t="shared" si="36"/>
        <v>24693.967821599996</v>
      </c>
      <c r="M232" s="243">
        <f t="shared" si="36"/>
        <v>24899.283089999994</v>
      </c>
      <c r="N232" s="243">
        <f t="shared" si="36"/>
        <v>25106.672249999996</v>
      </c>
      <c r="O232" s="243">
        <f t="shared" si="36"/>
        <v>25316.156249999996</v>
      </c>
      <c r="P232" s="243">
        <f t="shared" si="36"/>
        <v>25527.756249999999</v>
      </c>
      <c r="Q232" s="243">
        <f t="shared" si="36"/>
        <v>25527.756249999999</v>
      </c>
      <c r="R232" s="243">
        <f t="shared" si="36"/>
        <v>25527.756249999999</v>
      </c>
      <c r="S232" s="154">
        <f>R232/H232</f>
        <v>1.3074209031825328</v>
      </c>
      <c r="X232" s="15"/>
      <c r="AB232" s="141"/>
      <c r="AC232" s="141"/>
      <c r="AD232" s="141"/>
      <c r="AE232" s="141"/>
      <c r="AF232" s="141"/>
      <c r="AG232" s="141"/>
      <c r="AH232" s="141"/>
      <c r="AI232" s="141"/>
      <c r="AJ232" s="141"/>
      <c r="AK232" s="141"/>
      <c r="AL232" s="141"/>
    </row>
    <row r="233" spans="1:38" ht="14.25" customHeight="1" x14ac:dyDescent="0.3">
      <c r="A233" s="196"/>
    </row>
    <row r="234" spans="1:38" ht="14.25" customHeight="1" x14ac:dyDescent="0.3">
      <c r="A234" s="196"/>
    </row>
    <row r="235" spans="1:38" ht="14.25" customHeight="1" x14ac:dyDescent="0.3">
      <c r="A235" s="196"/>
    </row>
    <row r="236" spans="1:38" ht="14.25" customHeight="1" x14ac:dyDescent="0.3">
      <c r="A236" s="196"/>
    </row>
    <row r="237" spans="1:38" ht="14.25" customHeight="1" x14ac:dyDescent="0.3">
      <c r="A237" s="196"/>
    </row>
    <row r="238" spans="1:38" ht="14.25" customHeight="1" x14ac:dyDescent="0.3">
      <c r="A238" s="196"/>
    </row>
    <row r="239" spans="1:38" ht="14.25" customHeight="1" x14ac:dyDescent="0.3">
      <c r="A239" s="196"/>
    </row>
    <row r="240" spans="1:38" ht="14.25" customHeight="1" x14ac:dyDescent="0.3">
      <c r="A240" s="196"/>
    </row>
    <row r="241" spans="1:1" ht="14.25" customHeight="1" x14ac:dyDescent="0.3">
      <c r="A241" s="196"/>
    </row>
    <row r="242" spans="1:1" ht="14.25" customHeight="1" x14ac:dyDescent="0.3">
      <c r="A242" s="196"/>
    </row>
    <row r="243" spans="1:1" ht="14.25" customHeight="1" x14ac:dyDescent="0.3">
      <c r="A243" s="196"/>
    </row>
    <row r="244" spans="1:1" ht="14.25" customHeight="1" x14ac:dyDescent="0.3">
      <c r="A244" s="196"/>
    </row>
    <row r="245" spans="1:1" ht="14.25" customHeight="1" x14ac:dyDescent="0.3">
      <c r="A245" s="196"/>
    </row>
    <row r="246" spans="1:1" ht="14.25" customHeight="1" x14ac:dyDescent="0.3">
      <c r="A246" s="196"/>
    </row>
    <row r="247" spans="1:1" ht="14.25" customHeight="1" x14ac:dyDescent="0.3">
      <c r="A247" s="196"/>
    </row>
    <row r="248" spans="1:1" ht="14.25" customHeight="1" x14ac:dyDescent="0.3">
      <c r="A248" s="196"/>
    </row>
    <row r="249" spans="1:1" ht="14.25" customHeight="1" x14ac:dyDescent="0.3">
      <c r="A249" s="196"/>
    </row>
    <row r="250" spans="1:1" ht="14.25" customHeight="1" x14ac:dyDescent="0.3">
      <c r="A250" s="196"/>
    </row>
    <row r="251" spans="1:1" ht="14.25" customHeight="1" x14ac:dyDescent="0.3">
      <c r="A251" s="196"/>
    </row>
    <row r="252" spans="1:1" ht="14.25" customHeight="1" x14ac:dyDescent="0.3">
      <c r="A252" s="196"/>
    </row>
    <row r="253" spans="1:1" ht="14.25" customHeight="1" x14ac:dyDescent="0.3">
      <c r="A253" s="196"/>
    </row>
    <row r="254" spans="1:1" ht="14.25" customHeight="1" x14ac:dyDescent="0.3">
      <c r="A254" s="196"/>
    </row>
    <row r="255" spans="1:1" ht="14.25" customHeight="1" x14ac:dyDescent="0.3">
      <c r="A255" s="19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3"/>
  <sheetViews>
    <sheetView showGridLines="0" topLeftCell="A17" zoomScale="74" zoomScaleNormal="50" workbookViewId="0">
      <selection activeCell="AD39" sqref="AD39"/>
    </sheetView>
  </sheetViews>
  <sheetFormatPr defaultColWidth="9.140625" defaultRowHeight="15" x14ac:dyDescent="0.25"/>
  <cols>
    <col min="1" max="1" width="1.140625" customWidth="1"/>
    <col min="2" max="2" width="38.85546875" customWidth="1"/>
    <col min="3" max="6" width="9.28515625" customWidth="1"/>
    <col min="7" max="7" width="2.140625" customWidth="1"/>
    <col min="8" max="8" width="40.85546875" customWidth="1"/>
    <col min="9" max="11" width="8.85546875" customWidth="1"/>
    <col min="12" max="14" width="7.42578125" customWidth="1"/>
    <col min="15" max="15" width="10.7109375" customWidth="1"/>
    <col min="16" max="16" width="9.140625" customWidth="1"/>
    <col min="17" max="17" width="14.7109375" bestFit="1" customWidth="1"/>
    <col min="18" max="18" width="9.140625" customWidth="1"/>
    <col min="19" max="19" width="12.85546875" bestFit="1" customWidth="1"/>
    <col min="21" max="21" width="7.28515625" customWidth="1"/>
    <col min="22" max="22" width="15.28515625" customWidth="1"/>
    <col min="23" max="23" width="7.28515625" customWidth="1"/>
    <col min="24" max="24" width="14.28515625" customWidth="1"/>
    <col min="25" max="25" width="7.28515625" customWidth="1"/>
    <col min="26" max="26" width="13.7109375" customWidth="1"/>
    <col min="29" max="29" width="50.85546875" customWidth="1"/>
    <col min="30" max="30" width="42.85546875" customWidth="1"/>
    <col min="32" max="32" width="35.28515625" bestFit="1" customWidth="1"/>
    <col min="34" max="34" width="15.85546875" bestFit="1" customWidth="1"/>
    <col min="36" max="36" width="13.7109375" customWidth="1"/>
    <col min="38" max="38" width="14.140625" bestFit="1" customWidth="1"/>
    <col min="39" max="39" width="15.85546875" bestFit="1" customWidth="1"/>
    <col min="40" max="40" width="13.7109375" bestFit="1" customWidth="1"/>
  </cols>
  <sheetData>
    <row r="1" spans="2:38" ht="33" customHeight="1" x14ac:dyDescent="0.55000000000000004">
      <c r="B1" s="336"/>
      <c r="H1" s="337"/>
      <c r="I1" s="355"/>
      <c r="J1" s="355"/>
      <c r="K1" s="355"/>
      <c r="P1" s="338"/>
    </row>
    <row r="2" spans="2:38" x14ac:dyDescent="0.25">
      <c r="AB2" t="s">
        <v>686</v>
      </c>
      <c r="AC2" s="256" t="s">
        <v>683</v>
      </c>
      <c r="AD2" s="256" t="s">
        <v>684</v>
      </c>
    </row>
    <row r="3" spans="2:38" ht="4.5" customHeight="1" thickBot="1" x14ac:dyDescent="0.3"/>
    <row r="4" spans="2:38" ht="15.75" customHeight="1" x14ac:dyDescent="0.25">
      <c r="B4" s="257" t="s">
        <v>653</v>
      </c>
      <c r="C4" s="258">
        <v>2011</v>
      </c>
      <c r="D4" s="258">
        <v>2012</v>
      </c>
      <c r="E4" s="259">
        <v>2013</v>
      </c>
      <c r="F4" s="342"/>
      <c r="H4" s="356" t="s">
        <v>667</v>
      </c>
      <c r="I4" s="356"/>
      <c r="J4" s="356"/>
      <c r="K4" s="356"/>
      <c r="L4" s="356"/>
      <c r="M4" s="356"/>
      <c r="N4" s="356"/>
      <c r="AA4" s="260"/>
      <c r="AB4" s="261">
        <v>1</v>
      </c>
      <c r="AC4" s="262" t="s">
        <v>685</v>
      </c>
      <c r="AD4" s="262" t="s">
        <v>528</v>
      </c>
      <c r="AF4" s="257" t="e">
        <f>HLOOKUP(LangChoice,$AC$4:$AD$45,$AB6,FALSE)</f>
        <v>#N/A</v>
      </c>
      <c r="AG4" s="258">
        <v>2011</v>
      </c>
      <c r="AH4" s="258" t="s">
        <v>682</v>
      </c>
      <c r="AI4" s="258">
        <v>2012</v>
      </c>
      <c r="AJ4" s="258" t="s">
        <v>682</v>
      </c>
      <c r="AK4" s="259">
        <v>2013</v>
      </c>
      <c r="AL4" s="258" t="s">
        <v>682</v>
      </c>
    </row>
    <row r="5" spans="2:38" ht="15.75" thickBot="1" x14ac:dyDescent="0.3">
      <c r="B5" s="263" t="s">
        <v>654</v>
      </c>
      <c r="C5" s="264"/>
      <c r="D5" s="264"/>
      <c r="E5" s="265"/>
      <c r="F5" s="343"/>
      <c r="H5" s="356"/>
      <c r="I5" s="356"/>
      <c r="J5" s="356"/>
      <c r="K5" s="356"/>
      <c r="L5" s="356"/>
      <c r="M5" s="356"/>
      <c r="N5" s="356"/>
      <c r="U5" s="266" t="str">
        <f>IF($P$1=$AC$2,AG4,"")</f>
        <v/>
      </c>
      <c r="W5" s="266" t="str">
        <f>IF($P$1=$AC$2,AI4,"")</f>
        <v/>
      </c>
      <c r="Y5" s="266" t="str">
        <f>IF($P$1=$AC$2,AK4,"")</f>
        <v/>
      </c>
      <c r="Z5" s="266"/>
      <c r="AB5" s="267">
        <v>2</v>
      </c>
      <c r="AC5" s="261" t="s">
        <v>529</v>
      </c>
      <c r="AD5" t="s">
        <v>687</v>
      </c>
      <c r="AF5" s="263" t="e">
        <f>HLOOKUP(LangChoice,$AC$4:$AD$45,$AB7,FALSE)</f>
        <v>#N/A</v>
      </c>
      <c r="AG5" s="264"/>
      <c r="AH5" s="264"/>
      <c r="AI5" s="264"/>
      <c r="AJ5" s="268"/>
      <c r="AK5" s="264"/>
      <c r="AL5" s="269"/>
    </row>
    <row r="6" spans="2:38" x14ac:dyDescent="0.25">
      <c r="B6" s="270" t="s">
        <v>655</v>
      </c>
      <c r="C6" s="271">
        <f>I8*I10*I7/1000</f>
        <v>277.31151244999995</v>
      </c>
      <c r="D6" s="271">
        <f>J8*J10*J7/1000</f>
        <v>304.14856524000004</v>
      </c>
      <c r="E6" s="271">
        <f>K8*K10*K7/1000</f>
        <v>314.03902932000005</v>
      </c>
      <c r="F6" s="344" t="s">
        <v>665</v>
      </c>
      <c r="H6" s="272"/>
      <c r="I6" s="273">
        <v>2011</v>
      </c>
      <c r="J6" s="273">
        <v>2012</v>
      </c>
      <c r="K6" s="274">
        <v>2013</v>
      </c>
      <c r="P6" s="275" t="str">
        <f>IF($P$1=$AC$2,HLOOKUP(LangChoice,$AC$4:$AD$45,AB24,TRUE),"")</f>
        <v/>
      </c>
      <c r="U6" s="276" t="str">
        <f>IF($P$1=$AC$2,AG6,"")</f>
        <v/>
      </c>
      <c r="V6" s="277" t="str">
        <f>IF($P$1=$AC$2,"="&amp;AH6,"")</f>
        <v/>
      </c>
      <c r="W6" s="276" t="str">
        <f>IF($P$1=$AC$2,AI6,"")</f>
        <v/>
      </c>
      <c r="X6" s="277" t="str">
        <f>IF($P$1=$AC$2,"="&amp;AJ6,"")</f>
        <v/>
      </c>
      <c r="Y6" s="276" t="str">
        <f>IF($P$1=$AC$2,AK6,"")</f>
        <v/>
      </c>
      <c r="Z6" s="277" t="str">
        <f>IF($P$1=$AC$2,"="&amp;AL6,"")</f>
        <v/>
      </c>
      <c r="AB6" s="261">
        <v>3</v>
      </c>
      <c r="AC6" s="267" t="s">
        <v>530</v>
      </c>
      <c r="AD6" t="s">
        <v>653</v>
      </c>
      <c r="AF6" s="270" t="e">
        <f>HLOOKUP(LangChoice,$AC$4:$AD$45,$AB8,FALSE)</f>
        <v>#N/A</v>
      </c>
      <c r="AG6" s="278">
        <f>I7*I8/1000*I10</f>
        <v>277.31151244999995</v>
      </c>
      <c r="AH6" t="s">
        <v>531</v>
      </c>
      <c r="AI6" s="278">
        <f>J7*J8/1000*J10</f>
        <v>304.14856524000004</v>
      </c>
      <c r="AJ6" t="s">
        <v>532</v>
      </c>
      <c r="AK6" s="278">
        <f>K7*K8/1000*K10</f>
        <v>314.03902932000005</v>
      </c>
      <c r="AL6" s="269" t="s">
        <v>533</v>
      </c>
    </row>
    <row r="7" spans="2:38" x14ac:dyDescent="0.25">
      <c r="B7" s="270" t="s">
        <v>634</v>
      </c>
      <c r="C7" s="279">
        <v>46.918199999999999</v>
      </c>
      <c r="D7" s="279">
        <v>46.918199999999999</v>
      </c>
      <c r="E7" s="280">
        <v>46.918199999999999</v>
      </c>
      <c r="F7" s="345"/>
      <c r="H7" s="281" t="s">
        <v>668</v>
      </c>
      <c r="I7" s="282">
        <v>16.0825</v>
      </c>
      <c r="J7" s="282">
        <v>16.463200000000001</v>
      </c>
      <c r="K7" s="283">
        <v>16.564</v>
      </c>
      <c r="P7" s="275" t="str">
        <f>IF($P$1=$AC$2,HLOOKUP(LangChoice,$AC$4:$AD$45,AB25,TRUE),"")</f>
        <v/>
      </c>
      <c r="U7" s="276" t="str">
        <f>IF($P$1=$AC$2,AG15,"")</f>
        <v/>
      </c>
      <c r="V7" s="277" t="str">
        <f>IF($P$1=$AC$2,"="&amp;AH15,"")</f>
        <v/>
      </c>
      <c r="W7" s="276" t="str">
        <f>IF($P$1=$AC$2,AI15,"")</f>
        <v/>
      </c>
      <c r="X7" s="277" t="str">
        <f>IF($P$1=$AC$2,"="&amp;AJ15,"")</f>
        <v/>
      </c>
      <c r="Y7" s="276" t="str">
        <f>IF($P$1=$AC$2,AK15,"")</f>
        <v/>
      </c>
      <c r="Z7" s="277" t="str">
        <f>IF($P$1=$AC$2,"="&amp;AL15,"")</f>
        <v/>
      </c>
      <c r="AB7" s="267">
        <v>4</v>
      </c>
      <c r="AC7" s="261" t="s">
        <v>534</v>
      </c>
      <c r="AD7" t="s">
        <v>654</v>
      </c>
      <c r="AF7" s="270" t="e">
        <f>HLOOKUP(LangChoice,$AC$4:$AD$45,$AB9,FALSE)</f>
        <v>#N/A</v>
      </c>
      <c r="AG7" s="279">
        <v>46.918199999999999</v>
      </c>
      <c r="AH7" s="279"/>
      <c r="AI7" s="279">
        <v>46.590299999999999</v>
      </c>
      <c r="AJ7" s="284"/>
      <c r="AK7" s="279">
        <v>44.743000000000002</v>
      </c>
      <c r="AL7" s="269"/>
    </row>
    <row r="8" spans="2:38" x14ac:dyDescent="0.25">
      <c r="B8" s="270"/>
      <c r="C8" s="264"/>
      <c r="D8" s="264"/>
      <c r="E8" s="265"/>
      <c r="F8" s="343"/>
      <c r="H8" s="281" t="s">
        <v>669</v>
      </c>
      <c r="I8" s="285">
        <v>12143</v>
      </c>
      <c r="J8" s="285">
        <v>13485</v>
      </c>
      <c r="K8" s="286">
        <v>14697</v>
      </c>
      <c r="P8" s="275" t="str">
        <f>IF($P$1=$AC$2,HLOOKUP(LangChoice,$AC$4:$AD$45,AB26,TRUE),"")</f>
        <v/>
      </c>
      <c r="U8" s="276" t="str">
        <f>IF($P$1=$AC$2,AG23,"")</f>
        <v/>
      </c>
      <c r="V8" s="277" t="str">
        <f>IF($P$1=$AC$2,"="&amp;AH23,"")</f>
        <v/>
      </c>
      <c r="W8" s="276" t="str">
        <f>IF($P$1=$AC$2,AI23,"")</f>
        <v/>
      </c>
      <c r="X8" s="277" t="str">
        <f>IF($P$1=$AC$2,"="&amp;AJ23,"")</f>
        <v/>
      </c>
      <c r="Y8" s="276" t="str">
        <f>IF($P$1=$AC$2,AK23,"")</f>
        <v/>
      </c>
      <c r="Z8" s="277" t="str">
        <f>IF($P$1=$AC$2,"="&amp;AL23,"")</f>
        <v/>
      </c>
      <c r="AB8" s="261">
        <v>5</v>
      </c>
      <c r="AC8" s="261" t="s">
        <v>535</v>
      </c>
      <c r="AD8" t="s">
        <v>655</v>
      </c>
      <c r="AF8" s="270"/>
      <c r="AG8" s="264"/>
      <c r="AH8" s="264"/>
      <c r="AI8" s="264"/>
      <c r="AJ8" s="268"/>
      <c r="AK8" s="264"/>
      <c r="AL8" s="269"/>
    </row>
    <row r="9" spans="2:38" x14ac:dyDescent="0.25">
      <c r="B9" s="263" t="s">
        <v>656</v>
      </c>
      <c r="C9" s="264"/>
      <c r="D9" s="264"/>
      <c r="E9" s="265"/>
      <c r="F9" s="343"/>
      <c r="H9" s="281" t="s">
        <v>670</v>
      </c>
      <c r="I9" s="282">
        <v>2.34</v>
      </c>
      <c r="J9" s="282">
        <v>2.31</v>
      </c>
      <c r="K9" s="283">
        <v>2.29</v>
      </c>
      <c r="M9" s="341">
        <v>9</v>
      </c>
      <c r="N9" t="s">
        <v>672</v>
      </c>
      <c r="P9">
        <f>M9*45</f>
        <v>405</v>
      </c>
      <c r="Q9" t="s">
        <v>681</v>
      </c>
      <c r="U9" s="287"/>
      <c r="V9" s="288"/>
      <c r="W9" s="287"/>
      <c r="X9" s="288"/>
      <c r="Y9" s="287"/>
      <c r="Z9" s="289"/>
      <c r="AB9" s="267">
        <v>6</v>
      </c>
      <c r="AC9" s="261" t="s">
        <v>30</v>
      </c>
      <c r="AD9" t="s">
        <v>634</v>
      </c>
      <c r="AF9" s="263" t="e">
        <f>HLOOKUP(LangChoice,$AC$4:$AD$45,$AB10,FALSE)</f>
        <v>#N/A</v>
      </c>
      <c r="AG9" s="264"/>
      <c r="AH9" s="264"/>
      <c r="AI9" s="264"/>
      <c r="AJ9" s="268"/>
      <c r="AK9" s="264"/>
      <c r="AL9" s="269"/>
    </row>
    <row r="10" spans="2:38" ht="15.75" thickBot="1" x14ac:dyDescent="0.3">
      <c r="B10" s="270" t="s">
        <v>657</v>
      </c>
      <c r="C10" s="279">
        <v>269.21069999999997</v>
      </c>
      <c r="D10" s="279">
        <v>269.21069999999997</v>
      </c>
      <c r="E10" s="280">
        <v>269.21069999999997</v>
      </c>
      <c r="F10" s="345"/>
      <c r="H10" s="290" t="s">
        <v>671</v>
      </c>
      <c r="I10" s="291">
        <v>1.42</v>
      </c>
      <c r="J10" s="291">
        <v>1.37</v>
      </c>
      <c r="K10" s="292">
        <v>1.29</v>
      </c>
      <c r="U10" s="287"/>
      <c r="V10" s="288"/>
      <c r="W10" s="287"/>
      <c r="X10" s="288"/>
      <c r="Y10" s="287"/>
      <c r="Z10" s="293"/>
      <c r="AB10" s="261">
        <v>7</v>
      </c>
      <c r="AC10" s="294" t="s">
        <v>536</v>
      </c>
      <c r="AD10" t="s">
        <v>656</v>
      </c>
      <c r="AF10" s="270" t="e">
        <f>HLOOKUP(LangChoice,$AC$4:$AD$45,$AB11,FALSE)</f>
        <v>#N/A</v>
      </c>
      <c r="AG10" s="279">
        <v>269.21069999999997</v>
      </c>
      <c r="AH10" s="279"/>
      <c r="AI10" s="279">
        <v>269.21069999999997</v>
      </c>
      <c r="AJ10" s="284"/>
      <c r="AK10" s="279">
        <v>269.21069999999997</v>
      </c>
      <c r="AL10" s="269"/>
    </row>
    <row r="11" spans="2:38" x14ac:dyDescent="0.25">
      <c r="B11" s="270" t="s">
        <v>658</v>
      </c>
      <c r="C11" s="279">
        <v>334.89699999999999</v>
      </c>
      <c r="D11" s="279">
        <v>336.154</v>
      </c>
      <c r="E11" s="280">
        <v>338.89800000000002</v>
      </c>
      <c r="F11" s="345"/>
      <c r="P11" s="275" t="str">
        <f>IF($P$1=$AC$2,HLOOKUP(LangChoice,$AC$4:$AD$45,AB28,TRUE),"")</f>
        <v/>
      </c>
      <c r="U11" s="276" t="str">
        <f>IF($P$1=$AC$2,AG32,"")</f>
        <v/>
      </c>
      <c r="V11" s="277" t="str">
        <f>IF($P$1=$AC$2,"="&amp;AH32,"")</f>
        <v/>
      </c>
      <c r="W11" s="276" t="str">
        <f>IF($P$1=$AC$2,AI32,"")</f>
        <v/>
      </c>
      <c r="X11" s="277" t="str">
        <f>IF($P$1=$AC$2,"="&amp;AJ32,"")</f>
        <v/>
      </c>
      <c r="Y11" s="276" t="str">
        <f>IF($P$1=$AC$2,AK32,"")</f>
        <v/>
      </c>
      <c r="Z11" s="277" t="str">
        <f>IF($P$1=$AC$2,"="&amp;AL32,"")</f>
        <v/>
      </c>
      <c r="AB11" s="267">
        <v>8</v>
      </c>
      <c r="AC11" s="261" t="s">
        <v>50</v>
      </c>
      <c r="AD11" t="s">
        <v>657</v>
      </c>
      <c r="AF11" s="270" t="e">
        <f>HLOOKUP(LangChoice,$AC$4:$AD$45,$AB12,FALSE)</f>
        <v>#N/A</v>
      </c>
      <c r="AG11" s="279">
        <v>334.89699999999999</v>
      </c>
      <c r="AH11" s="279"/>
      <c r="AI11" s="279">
        <v>336.154</v>
      </c>
      <c r="AJ11" s="284"/>
      <c r="AK11" s="279">
        <v>338.89800000000002</v>
      </c>
      <c r="AL11" s="269"/>
    </row>
    <row r="12" spans="2:38" x14ac:dyDescent="0.25">
      <c r="B12" s="270" t="s">
        <v>659</v>
      </c>
      <c r="C12" s="279">
        <v>241.59299999999999</v>
      </c>
      <c r="D12" s="279">
        <v>240.56219999999999</v>
      </c>
      <c r="E12" s="280">
        <v>247.465</v>
      </c>
      <c r="F12" s="345"/>
      <c r="H12" s="357" t="s">
        <v>673</v>
      </c>
      <c r="I12" s="357"/>
      <c r="J12" s="357"/>
      <c r="K12" s="357"/>
      <c r="L12" s="357"/>
      <c r="M12" s="357"/>
      <c r="N12" s="357"/>
      <c r="U12" s="276" t="str">
        <f>IF($P$1=$AC$2,AG33,"")</f>
        <v/>
      </c>
      <c r="V12" s="277" t="str">
        <f>IF($P$1=$AC$2,"="&amp;AH33,"")</f>
        <v/>
      </c>
      <c r="W12" s="276" t="str">
        <f>IF($P$1=$AC$2,AI33,"")</f>
        <v/>
      </c>
      <c r="X12" s="277" t="str">
        <f>IF($P$1=$AC$2,"="&amp;AJ33,"")</f>
        <v/>
      </c>
      <c r="Y12" s="276" t="str">
        <f>IF($P$1=$AC$2,AK33,"")</f>
        <v/>
      </c>
      <c r="Z12" s="277" t="str">
        <f>IF($P$1=$AC$2,"="&amp;AL33,"")</f>
        <v/>
      </c>
      <c r="AB12" s="261">
        <v>9</v>
      </c>
      <c r="AC12" s="261" t="s">
        <v>65</v>
      </c>
      <c r="AD12" t="s">
        <v>658</v>
      </c>
      <c r="AF12" s="270" t="e">
        <f>HLOOKUP(LangChoice,$AC$4:$AD$45,$AB13,FALSE)</f>
        <v>#N/A</v>
      </c>
      <c r="AG12" s="279">
        <v>241.59299999999999</v>
      </c>
      <c r="AH12" s="279"/>
      <c r="AI12" s="279">
        <v>240.56219999999999</v>
      </c>
      <c r="AJ12" s="284"/>
      <c r="AK12" s="279">
        <v>247.465</v>
      </c>
      <c r="AL12" s="269"/>
    </row>
    <row r="13" spans="2:38" x14ac:dyDescent="0.25">
      <c r="B13" s="270"/>
      <c r="C13" s="279"/>
      <c r="D13" s="279"/>
      <c r="E13" s="280"/>
      <c r="F13" s="345"/>
      <c r="H13" s="357"/>
      <c r="I13" s="357"/>
      <c r="J13" s="357"/>
      <c r="K13" s="357"/>
      <c r="L13" s="357"/>
      <c r="M13" s="357"/>
      <c r="N13" s="357"/>
      <c r="U13" s="287"/>
      <c r="V13" s="288"/>
      <c r="W13" s="287"/>
      <c r="X13" s="288"/>
      <c r="Y13" s="287"/>
      <c r="Z13" s="288"/>
      <c r="AB13" s="267">
        <v>10</v>
      </c>
      <c r="AC13" s="261" t="s">
        <v>69</v>
      </c>
      <c r="AD13" t="s">
        <v>659</v>
      </c>
      <c r="AF13" s="270"/>
      <c r="AG13" s="279"/>
      <c r="AH13" s="279"/>
      <c r="AI13" s="279"/>
      <c r="AJ13" s="284"/>
      <c r="AK13" s="279"/>
      <c r="AL13" s="269"/>
    </row>
    <row r="14" spans="2:38" x14ac:dyDescent="0.25">
      <c r="B14" s="263" t="s">
        <v>660</v>
      </c>
      <c r="C14" s="279"/>
      <c r="D14" s="279"/>
      <c r="E14" s="280"/>
      <c r="F14" s="345"/>
      <c r="P14" s="275" t="str">
        <f>IF($P$1=$AC$2,HLOOKUP(LangChoice,$AC$4:$AD$45,AB29,TRUE),"")</f>
        <v/>
      </c>
      <c r="U14" s="276" t="str">
        <f>IF($P$1=$AC$2,AG35,"")</f>
        <v/>
      </c>
      <c r="V14" s="277" t="str">
        <f>IF($P$1=$AC$2,"="&amp;AH35,"")</f>
        <v/>
      </c>
      <c r="W14" s="276" t="str">
        <f>IF($P$1=$AC$2,AI35,"")</f>
        <v/>
      </c>
      <c r="X14" s="277" t="str">
        <f>IF($P$1=$AC$2,"="&amp;AJ35,"")</f>
        <v/>
      </c>
      <c r="Y14" s="276" t="str">
        <f>IF($P$1=$AC$2,AK35,"")</f>
        <v/>
      </c>
      <c r="Z14" s="277" t="str">
        <f>IF($P$1=$AC$2,"="&amp;AL35,"")</f>
        <v/>
      </c>
      <c r="AB14" s="261">
        <v>11</v>
      </c>
      <c r="AC14" s="261" t="s">
        <v>537</v>
      </c>
      <c r="AD14" t="s">
        <v>688</v>
      </c>
      <c r="AF14" s="263" t="e">
        <f>HLOOKUP(LangChoice,$AC$4:$AD$45,$AB14,FALSE)</f>
        <v>#N/A</v>
      </c>
      <c r="AG14" s="279"/>
      <c r="AH14" s="279"/>
      <c r="AI14" s="279"/>
      <c r="AJ14" s="284"/>
      <c r="AK14" s="279"/>
      <c r="AL14" s="269"/>
    </row>
    <row r="15" spans="2:38" x14ac:dyDescent="0.25">
      <c r="B15" s="270" t="s">
        <v>655</v>
      </c>
      <c r="C15" s="295">
        <f>C6/I10</f>
        <v>195.28979749999996</v>
      </c>
      <c r="D15" s="295">
        <f>D6/J10</f>
        <v>222.00625200000002</v>
      </c>
      <c r="E15" s="295">
        <f>E6/K10</f>
        <v>243.44110800000004</v>
      </c>
      <c r="F15" s="346" t="s">
        <v>665</v>
      </c>
      <c r="H15" t="s">
        <v>674</v>
      </c>
      <c r="U15" s="276" t="str">
        <f>IF($P$1=$AC$2,AG36,"")</f>
        <v/>
      </c>
      <c r="V15" s="277" t="str">
        <f>IF($P$1=$AC$2,"="&amp;AH36,"")</f>
        <v/>
      </c>
      <c r="W15" s="276" t="str">
        <f>IF($P$1=$AC$2,AI36,"")</f>
        <v/>
      </c>
      <c r="X15" s="277" t="str">
        <f>IF($P$1=$AC$2,"="&amp;AJ36,"")</f>
        <v/>
      </c>
      <c r="Y15" s="276" t="str">
        <f>IF($P$1=$AC$2,AK36,"")</f>
        <v/>
      </c>
      <c r="Z15" s="277" t="str">
        <f>IF($P$1=$AC$2,"="&amp;AL36,"")</f>
        <v/>
      </c>
      <c r="AB15" s="267">
        <v>12</v>
      </c>
      <c r="AC15" s="267" t="s">
        <v>538</v>
      </c>
      <c r="AD15" t="s">
        <v>661</v>
      </c>
      <c r="AF15" s="270" t="e">
        <f>AF6</f>
        <v>#N/A</v>
      </c>
      <c r="AG15" s="297">
        <f>I7*I8/1000</f>
        <v>195.28979749999999</v>
      </c>
      <c r="AH15" s="279" t="s">
        <v>539</v>
      </c>
      <c r="AI15" s="297">
        <f>J7*J8/1000</f>
        <v>222.00625200000002</v>
      </c>
      <c r="AJ15" s="207" t="s">
        <v>540</v>
      </c>
      <c r="AK15" s="297">
        <f>K7*K8/1000</f>
        <v>243.44110800000001</v>
      </c>
      <c r="AL15" s="269" t="s">
        <v>541</v>
      </c>
    </row>
    <row r="16" spans="2:38" ht="15.75" thickBot="1" x14ac:dyDescent="0.3">
      <c r="B16" s="270" t="s">
        <v>634</v>
      </c>
      <c r="C16" s="282">
        <v>3.0539999999999998</v>
      </c>
      <c r="D16" s="282">
        <v>3.2042999999999999</v>
      </c>
      <c r="E16" s="283">
        <v>3.262</v>
      </c>
      <c r="F16" s="341"/>
      <c r="H16" t="s">
        <v>675</v>
      </c>
      <c r="Q16" s="298"/>
      <c r="R16" s="298"/>
      <c r="S16" s="298"/>
      <c r="T16" s="298"/>
      <c r="U16" s="276" t="str">
        <f>IF($P$1=$AC$2,AG37,"")</f>
        <v/>
      </c>
      <c r="V16" s="277" t="str">
        <f>IF($P$1=$AC$2,"="&amp;AH37,"")</f>
        <v/>
      </c>
      <c r="W16" s="276" t="str">
        <f>IF($P$1=$AC$2,AI37,"")</f>
        <v/>
      </c>
      <c r="X16" s="277" t="str">
        <f>IF($P$1=$AC$2,"="&amp;AJ37,"")</f>
        <v/>
      </c>
      <c r="Y16" s="276" t="str">
        <f>IF($P$1=$AC$2,AK37,"")</f>
        <v/>
      </c>
      <c r="Z16" s="277" t="str">
        <f>IF($P$1=$AC$2,"="&amp;AL37,"")</f>
        <v/>
      </c>
      <c r="AB16" s="261">
        <v>13</v>
      </c>
      <c r="AC16" s="261" t="s">
        <v>542</v>
      </c>
      <c r="AD16" t="s">
        <v>663</v>
      </c>
      <c r="AF16" s="270" t="e">
        <f>AF7</f>
        <v>#N/A</v>
      </c>
      <c r="AG16" s="282">
        <v>3.0539999999999998</v>
      </c>
      <c r="AH16" s="282"/>
      <c r="AI16" s="282">
        <v>3.2042999999999999</v>
      </c>
      <c r="AJ16" s="299"/>
      <c r="AK16" s="282">
        <v>3.262</v>
      </c>
      <c r="AL16" s="269"/>
    </row>
    <row r="17" spans="2:38" ht="15" customHeight="1" x14ac:dyDescent="0.25">
      <c r="B17" s="270" t="s">
        <v>657</v>
      </c>
      <c r="C17" s="279">
        <v>83.197000000000003</v>
      </c>
      <c r="D17" s="279">
        <v>87.628399999999999</v>
      </c>
      <c r="E17" s="280">
        <v>89.441000000000003</v>
      </c>
      <c r="F17" s="345"/>
      <c r="H17" s="348"/>
      <c r="I17" s="349"/>
      <c r="J17" s="349"/>
      <c r="K17" s="349"/>
      <c r="L17" s="349"/>
      <c r="M17" s="349"/>
      <c r="N17" s="358"/>
      <c r="O17" s="300"/>
      <c r="P17" s="351" t="str">
        <f>IF($P$1=$AC$2,HLOOKUP(LangChoice,$AC$4:$AD$45,AB32,TRUE),"")</f>
        <v/>
      </c>
      <c r="Q17" s="351"/>
      <c r="R17" s="351"/>
      <c r="S17" s="351"/>
      <c r="T17" s="351"/>
      <c r="AB17">
        <v>14</v>
      </c>
      <c r="AC17" s="261" t="s">
        <v>543</v>
      </c>
      <c r="AD17" t="s">
        <v>662</v>
      </c>
      <c r="AF17" s="270" t="e">
        <f>AF10</f>
        <v>#N/A</v>
      </c>
      <c r="AG17" s="279">
        <v>83.197000000000003</v>
      </c>
      <c r="AH17" s="279"/>
      <c r="AI17" s="279">
        <v>87.628399999999999</v>
      </c>
      <c r="AJ17" s="284"/>
      <c r="AK17" s="279">
        <v>89.441000000000003</v>
      </c>
      <c r="AL17" s="269"/>
    </row>
    <row r="18" spans="2:38" ht="15.75" thickBot="1" x14ac:dyDescent="0.3">
      <c r="B18" s="270" t="s">
        <v>658</v>
      </c>
      <c r="C18" s="282">
        <v>2.468</v>
      </c>
      <c r="D18" s="282">
        <v>2.3140000000000001</v>
      </c>
      <c r="E18" s="283">
        <v>2.1749999999999998</v>
      </c>
      <c r="F18" s="341"/>
      <c r="H18" s="352"/>
      <c r="I18" s="353"/>
      <c r="J18" s="353"/>
      <c r="K18" s="353"/>
      <c r="L18" s="353"/>
      <c r="M18" s="353"/>
      <c r="N18" s="359"/>
      <c r="O18" s="300"/>
      <c r="P18" s="351"/>
      <c r="Q18" s="351"/>
      <c r="R18" s="351"/>
      <c r="S18" s="351"/>
      <c r="T18" s="351"/>
      <c r="U18" s="298"/>
      <c r="AA18" s="260"/>
      <c r="AB18">
        <v>15</v>
      </c>
      <c r="AC18" s="267" t="s">
        <v>544</v>
      </c>
      <c r="AD18" t="s">
        <v>664</v>
      </c>
      <c r="AF18" s="270" t="e">
        <f>AF11</f>
        <v>#N/A</v>
      </c>
      <c r="AG18" s="282">
        <v>2.468</v>
      </c>
      <c r="AH18" s="282"/>
      <c r="AI18" s="282">
        <v>2.3140000000000001</v>
      </c>
      <c r="AJ18" s="282"/>
      <c r="AK18" s="282">
        <v>2.1749999999999998</v>
      </c>
      <c r="AL18" s="269"/>
    </row>
    <row r="19" spans="2:38" ht="15.75" thickBot="1" x14ac:dyDescent="0.3">
      <c r="B19" s="270" t="s">
        <v>659</v>
      </c>
      <c r="C19" s="291">
        <v>1.6798</v>
      </c>
      <c r="D19" s="291">
        <v>1.7819422222222221</v>
      </c>
      <c r="E19" s="292">
        <v>1.8346</v>
      </c>
      <c r="F19" s="341"/>
      <c r="P19" s="351"/>
      <c r="Q19" s="351"/>
      <c r="R19" s="351"/>
      <c r="S19" s="351"/>
      <c r="T19" s="351"/>
      <c r="AA19" s="260"/>
      <c r="AB19">
        <v>16</v>
      </c>
      <c r="AC19" s="267" t="s">
        <v>545</v>
      </c>
      <c r="AD19" t="s">
        <v>668</v>
      </c>
      <c r="AF19" s="301" t="e">
        <f>AF12</f>
        <v>#N/A</v>
      </c>
      <c r="AG19" s="291">
        <v>1.6798</v>
      </c>
      <c r="AH19" s="291"/>
      <c r="AI19" s="291">
        <v>1.7819422222222221</v>
      </c>
      <c r="AJ19" s="291"/>
      <c r="AK19" s="291">
        <v>1.8346</v>
      </c>
      <c r="AL19" s="302"/>
    </row>
    <row r="20" spans="2:38" ht="19.5" thickBot="1" x14ac:dyDescent="0.35">
      <c r="B20" s="303"/>
      <c r="C20" s="304"/>
      <c r="D20" s="304"/>
      <c r="E20" s="304"/>
      <c r="F20" s="304"/>
      <c r="H20" s="305"/>
      <c r="P20" s="351"/>
      <c r="Q20" s="351"/>
      <c r="R20" s="351"/>
      <c r="S20" s="351"/>
      <c r="T20" s="351"/>
      <c r="AA20" s="260"/>
      <c r="AB20">
        <v>17</v>
      </c>
      <c r="AC20" s="267" t="s">
        <v>546</v>
      </c>
      <c r="AD20" t="s">
        <v>669</v>
      </c>
      <c r="AF20" s="303"/>
      <c r="AG20" s="304"/>
      <c r="AH20" s="304"/>
      <c r="AI20" s="304"/>
      <c r="AJ20" s="304"/>
    </row>
    <row r="21" spans="2:38" x14ac:dyDescent="0.25">
      <c r="B21" s="257" t="s">
        <v>661</v>
      </c>
      <c r="C21" s="258">
        <v>2011</v>
      </c>
      <c r="D21" s="258">
        <v>2012</v>
      </c>
      <c r="E21" s="259">
        <v>2013</v>
      </c>
      <c r="F21" s="342"/>
      <c r="H21" s="306" t="s">
        <v>676</v>
      </c>
      <c r="P21" s="351"/>
      <c r="Q21" s="351"/>
      <c r="R21" s="351"/>
      <c r="S21" s="351"/>
      <c r="T21" s="351"/>
      <c r="AA21" s="260"/>
      <c r="AB21">
        <v>18</v>
      </c>
      <c r="AC21" s="267" t="s">
        <v>547</v>
      </c>
      <c r="AD21" t="s">
        <v>670</v>
      </c>
      <c r="AF21" s="257" t="e">
        <f>HLOOKUP(LangChoice,$AC$4:$AD$45,$AB15,FALSE)</f>
        <v>#N/A</v>
      </c>
      <c r="AG21" s="258">
        <v>2011</v>
      </c>
      <c r="AH21" s="258" t="s">
        <v>682</v>
      </c>
      <c r="AI21" s="258">
        <v>2012</v>
      </c>
      <c r="AJ21" s="258" t="s">
        <v>682</v>
      </c>
      <c r="AK21" s="259">
        <v>2013</v>
      </c>
      <c r="AL21" s="258" t="s">
        <v>682</v>
      </c>
    </row>
    <row r="22" spans="2:38" x14ac:dyDescent="0.25">
      <c r="B22" s="263" t="s">
        <v>662</v>
      </c>
      <c r="C22" s="307"/>
      <c r="D22" s="307"/>
      <c r="E22" s="308"/>
      <c r="F22" s="304"/>
      <c r="H22" s="306" t="s">
        <v>677</v>
      </c>
      <c r="AA22" s="260"/>
      <c r="AB22">
        <v>19</v>
      </c>
      <c r="AC22" s="267" t="s">
        <v>548</v>
      </c>
      <c r="AD22" t="s">
        <v>671</v>
      </c>
      <c r="AF22" s="263" t="s">
        <v>543</v>
      </c>
      <c r="AG22" s="307"/>
      <c r="AH22" s="307"/>
      <c r="AI22" s="307"/>
      <c r="AJ22" s="309"/>
      <c r="AK22" s="308"/>
      <c r="AL22" s="269"/>
    </row>
    <row r="23" spans="2:38" ht="15.75" customHeight="1" x14ac:dyDescent="0.25">
      <c r="B23" s="270" t="s">
        <v>655</v>
      </c>
      <c r="C23" s="295">
        <f>C15*I9</f>
        <v>456.97812614999987</v>
      </c>
      <c r="D23" s="295">
        <f>D15*J9</f>
        <v>512.83444212000006</v>
      </c>
      <c r="E23" s="296">
        <f>E15*K9</f>
        <v>557.48013732000015</v>
      </c>
      <c r="F23" s="346" t="s">
        <v>666</v>
      </c>
      <c r="H23" s="306" t="s">
        <v>678</v>
      </c>
      <c r="AA23" s="310" t="s">
        <v>549</v>
      </c>
      <c r="AB23">
        <v>20</v>
      </c>
      <c r="AC23" s="311" t="s">
        <v>550</v>
      </c>
      <c r="AD23" t="s">
        <v>667</v>
      </c>
      <c r="AF23" s="270" t="e">
        <f>AF6</f>
        <v>#N/A</v>
      </c>
      <c r="AG23" s="297">
        <f>I7*I8*I9/1000</f>
        <v>456.97812614999998</v>
      </c>
      <c r="AH23" s="279" t="s">
        <v>551</v>
      </c>
      <c r="AI23" s="297">
        <f>J7*J8*J9/1000</f>
        <v>512.83444212000006</v>
      </c>
      <c r="AJ23" s="312" t="s">
        <v>552</v>
      </c>
      <c r="AK23" s="297">
        <f>K7*K8*K9/1000</f>
        <v>557.48013731999993</v>
      </c>
      <c r="AL23" s="269" t="s">
        <v>553</v>
      </c>
    </row>
    <row r="24" spans="2:38" ht="15.75" customHeight="1" x14ac:dyDescent="0.25">
      <c r="B24" s="270" t="s">
        <v>634</v>
      </c>
      <c r="C24" s="279">
        <v>43.86</v>
      </c>
      <c r="D24" s="279">
        <v>45.033900000000003</v>
      </c>
      <c r="E24" s="280">
        <v>45.14</v>
      </c>
      <c r="F24" s="345"/>
      <c r="H24" s="306" t="s">
        <v>679</v>
      </c>
      <c r="O24" s="300"/>
      <c r="Q24" s="298"/>
      <c r="R24" s="298"/>
      <c r="S24" s="298"/>
      <c r="AA24" s="313" t="s">
        <v>554</v>
      </c>
      <c r="AB24">
        <v>21</v>
      </c>
      <c r="AC24" t="s">
        <v>555</v>
      </c>
      <c r="AD24" t="s">
        <v>689</v>
      </c>
      <c r="AF24" s="270" t="e">
        <f>AF7</f>
        <v>#N/A</v>
      </c>
      <c r="AG24" s="279">
        <v>43.86</v>
      </c>
      <c r="AH24" s="279"/>
      <c r="AI24" s="279">
        <v>45.033900000000003</v>
      </c>
      <c r="AJ24" s="284"/>
      <c r="AK24" s="280">
        <v>45.14</v>
      </c>
      <c r="AL24" s="269"/>
    </row>
    <row r="25" spans="2:38" ht="15.75" thickBot="1" x14ac:dyDescent="0.3">
      <c r="B25" s="263" t="s">
        <v>663</v>
      </c>
      <c r="C25" s="282"/>
      <c r="D25" s="282"/>
      <c r="E25" s="283"/>
      <c r="F25" s="341"/>
      <c r="O25" s="300"/>
      <c r="P25" s="298"/>
      <c r="Q25" s="298"/>
      <c r="R25" s="298"/>
      <c r="S25" s="298"/>
      <c r="AA25" s="310" t="s">
        <v>556</v>
      </c>
      <c r="AB25">
        <v>22</v>
      </c>
      <c r="AC25" t="s">
        <v>557</v>
      </c>
      <c r="AD25" t="s">
        <v>690</v>
      </c>
      <c r="AF25" s="263" t="e">
        <f>HLOOKUP(LangChoice,$AC$4:$AD$45,$AB16,FALSE)</f>
        <v>#N/A</v>
      </c>
      <c r="AG25" s="282"/>
      <c r="AH25" s="282"/>
      <c r="AI25" s="282"/>
      <c r="AJ25" s="299"/>
      <c r="AK25" s="283"/>
      <c r="AL25" s="269"/>
    </row>
    <row r="26" spans="2:38" ht="45" x14ac:dyDescent="0.25">
      <c r="B26" s="270" t="s">
        <v>657</v>
      </c>
      <c r="C26" s="279">
        <v>725.43</v>
      </c>
      <c r="D26" s="279">
        <v>740.23800000000006</v>
      </c>
      <c r="E26" s="280">
        <v>738.5</v>
      </c>
      <c r="F26" s="345"/>
      <c r="H26" s="348"/>
      <c r="I26" s="349"/>
      <c r="J26" s="349"/>
      <c r="K26" s="349"/>
      <c r="L26" s="349"/>
      <c r="M26" s="349"/>
      <c r="N26" s="350"/>
      <c r="P26" s="351" t="str">
        <f>IF($P$1=$AC$2,HLOOKUP(LangChoice,$AC$4:$AD$45,AB37,TRUE),"")</f>
        <v/>
      </c>
      <c r="Q26" s="351"/>
      <c r="R26" s="351"/>
      <c r="S26" s="351"/>
      <c r="T26" s="351"/>
      <c r="U26" s="351"/>
      <c r="AA26" s="313" t="s">
        <v>558</v>
      </c>
      <c r="AB26">
        <v>23</v>
      </c>
      <c r="AC26" s="314" t="s">
        <v>559</v>
      </c>
      <c r="AD26" t="s">
        <v>691</v>
      </c>
      <c r="AF26" s="270" t="e">
        <f>AF10</f>
        <v>#N/A</v>
      </c>
      <c r="AG26" s="279">
        <v>725.43</v>
      </c>
      <c r="AH26" s="279"/>
      <c r="AI26" s="279">
        <v>740.23800000000006</v>
      </c>
      <c r="AJ26" s="284"/>
      <c r="AK26" s="280">
        <v>738.5</v>
      </c>
      <c r="AL26" s="269"/>
    </row>
    <row r="27" spans="2:38" ht="15.75" thickBot="1" x14ac:dyDescent="0.3">
      <c r="B27" s="270" t="s">
        <v>658</v>
      </c>
      <c r="C27" s="279">
        <v>71.44</v>
      </c>
      <c r="D27" s="279">
        <v>72.77</v>
      </c>
      <c r="E27" s="280">
        <v>74.099999999999994</v>
      </c>
      <c r="F27" s="345"/>
      <c r="H27" s="352"/>
      <c r="I27" s="353"/>
      <c r="J27" s="353"/>
      <c r="K27" s="353"/>
      <c r="L27" s="353"/>
      <c r="M27" s="353"/>
      <c r="N27" s="354"/>
      <c r="P27" s="351"/>
      <c r="Q27" s="351"/>
      <c r="R27" s="351"/>
      <c r="S27" s="351"/>
      <c r="T27" s="351"/>
      <c r="U27" s="351"/>
      <c r="AA27" s="313" t="s">
        <v>560</v>
      </c>
      <c r="AB27">
        <v>24</v>
      </c>
      <c r="AC27" t="s">
        <v>561</v>
      </c>
      <c r="AD27" t="s">
        <v>673</v>
      </c>
      <c r="AF27" s="270" t="e">
        <f>AF11</f>
        <v>#N/A</v>
      </c>
      <c r="AG27" s="279">
        <v>71.44</v>
      </c>
      <c r="AH27" s="279"/>
      <c r="AI27" s="279">
        <v>72.77</v>
      </c>
      <c r="AJ27" s="284"/>
      <c r="AK27" s="280">
        <v>74.099999999999994</v>
      </c>
      <c r="AL27" s="269"/>
    </row>
    <row r="28" spans="2:38" ht="15.75" thickBot="1" x14ac:dyDescent="0.3">
      <c r="B28" s="270" t="s">
        <v>659</v>
      </c>
      <c r="C28" s="315">
        <v>126.98</v>
      </c>
      <c r="D28" s="315">
        <v>127.04349999999999</v>
      </c>
      <c r="E28" s="316">
        <v>134.13999999999999</v>
      </c>
      <c r="F28" s="345"/>
      <c r="AA28" s="313" t="s">
        <v>562</v>
      </c>
      <c r="AB28">
        <v>25</v>
      </c>
      <c r="AC28" t="s">
        <v>563</v>
      </c>
      <c r="AD28" t="s">
        <v>692</v>
      </c>
      <c r="AF28" s="301" t="e">
        <f>AF12</f>
        <v>#N/A</v>
      </c>
      <c r="AG28" s="315">
        <v>126.98</v>
      </c>
      <c r="AH28" s="315"/>
      <c r="AI28" s="315">
        <v>127.04349999999999</v>
      </c>
      <c r="AJ28" s="317"/>
      <c r="AK28" s="316">
        <v>134.13999999999999</v>
      </c>
      <c r="AL28" s="269"/>
    </row>
    <row r="29" spans="2:38" ht="15.75" thickBot="1" x14ac:dyDescent="0.3">
      <c r="C29" s="304"/>
      <c r="D29" s="304"/>
      <c r="E29" s="304"/>
      <c r="F29" s="304"/>
      <c r="H29" s="306" t="s">
        <v>680</v>
      </c>
      <c r="O29" s="318"/>
      <c r="P29" s="319" t="str">
        <f>IF($P$1=$AC$2,HLOOKUP(LangChoice,$AC$4:$AD$45,AB39,TRUE),"")</f>
        <v/>
      </c>
      <c r="Q29" s="319"/>
      <c r="R29" s="319"/>
      <c r="S29" s="319"/>
      <c r="AA29" s="313" t="s">
        <v>564</v>
      </c>
      <c r="AB29">
        <v>26</v>
      </c>
      <c r="AC29" t="s">
        <v>565</v>
      </c>
      <c r="AD29" t="s">
        <v>693</v>
      </c>
      <c r="AG29" s="304"/>
      <c r="AH29" s="304"/>
      <c r="AI29" s="304"/>
      <c r="AJ29" s="304"/>
      <c r="AK29" s="304"/>
      <c r="AL29" s="269"/>
    </row>
    <row r="30" spans="2:38" x14ac:dyDescent="0.25">
      <c r="B30" s="257" t="s">
        <v>664</v>
      </c>
      <c r="C30" s="258">
        <v>2011</v>
      </c>
      <c r="D30" s="258">
        <v>2012</v>
      </c>
      <c r="E30" s="259">
        <v>2013</v>
      </c>
      <c r="F30" s="342"/>
      <c r="AA30" s="313" t="s">
        <v>566</v>
      </c>
      <c r="AB30">
        <v>27</v>
      </c>
      <c r="AC30" t="s">
        <v>567</v>
      </c>
      <c r="AD30" t="s">
        <v>674</v>
      </c>
      <c r="AF30" s="257" t="e">
        <f>HLOOKUP(LangChoice,$AC$4:$AD$45,BF18,FALSE)</f>
        <v>#N/A</v>
      </c>
      <c r="AG30" s="258">
        <v>2011</v>
      </c>
      <c r="AH30" s="258" t="s">
        <v>682</v>
      </c>
      <c r="AI30" s="258">
        <v>2012</v>
      </c>
      <c r="AJ30" s="258" t="s">
        <v>682</v>
      </c>
      <c r="AK30" s="259">
        <v>2013</v>
      </c>
      <c r="AL30" s="258" t="s">
        <v>682</v>
      </c>
    </row>
    <row r="31" spans="2:38" x14ac:dyDescent="0.25">
      <c r="B31" s="263" t="s">
        <v>662</v>
      </c>
      <c r="C31" s="307"/>
      <c r="D31" s="307"/>
      <c r="E31" s="308"/>
      <c r="F31" s="304"/>
      <c r="AA31" s="313" t="s">
        <v>568</v>
      </c>
      <c r="AB31">
        <v>28</v>
      </c>
      <c r="AC31" t="s">
        <v>569</v>
      </c>
      <c r="AD31" t="s">
        <v>675</v>
      </c>
      <c r="AF31" s="263" t="str">
        <f>AF22</f>
        <v>Passenger transport</v>
      </c>
      <c r="AG31" s="307"/>
      <c r="AH31" s="307"/>
      <c r="AI31" s="307"/>
      <c r="AJ31" s="309"/>
      <c r="AK31" s="308"/>
      <c r="AL31" s="269"/>
    </row>
    <row r="32" spans="2:38" ht="75" x14ac:dyDescent="0.25">
      <c r="B32" s="270" t="s">
        <v>655</v>
      </c>
      <c r="C32" s="320">
        <f t="shared" ref="C32:E33" si="0">C23/C6</f>
        <v>1.6478873239436618</v>
      </c>
      <c r="D32" s="320">
        <f t="shared" si="0"/>
        <v>1.6861313868613139</v>
      </c>
      <c r="E32" s="321">
        <f t="shared" si="0"/>
        <v>1.7751937984496127</v>
      </c>
      <c r="F32" s="347">
        <f>E32/C32</f>
        <v>1.0772543563241241</v>
      </c>
      <c r="AA32" s="313" t="s">
        <v>570</v>
      </c>
      <c r="AB32">
        <v>29</v>
      </c>
      <c r="AC32" s="314" t="s">
        <v>571</v>
      </c>
      <c r="AD32" t="s">
        <v>694</v>
      </c>
      <c r="AF32" s="270" t="e">
        <f>AF23</f>
        <v>#N/A</v>
      </c>
      <c r="AG32" s="322">
        <f>AG23/AG6</f>
        <v>1.6478873239436622</v>
      </c>
      <c r="AH32" s="279" t="s">
        <v>572</v>
      </c>
      <c r="AI32" s="322">
        <f>AI23/AI6</f>
        <v>1.6861313868613139</v>
      </c>
      <c r="AJ32" s="323" t="s">
        <v>573</v>
      </c>
      <c r="AK32" s="322">
        <f>AK23/AK6</f>
        <v>1.7751937984496118</v>
      </c>
      <c r="AL32" s="269" t="s">
        <v>574</v>
      </c>
    </row>
    <row r="33" spans="2:38" x14ac:dyDescent="0.25">
      <c r="B33" s="270" t="s">
        <v>634</v>
      </c>
      <c r="C33" s="320">
        <f t="shared" si="0"/>
        <v>0.9348184712968528</v>
      </c>
      <c r="D33" s="324">
        <f t="shared" si="0"/>
        <v>0.95983861273450399</v>
      </c>
      <c r="E33" s="321">
        <f t="shared" si="0"/>
        <v>0.96209999531098811</v>
      </c>
      <c r="F33" s="347">
        <f>E33/C33</f>
        <v>1.0291837665298678</v>
      </c>
      <c r="AA33" s="313" t="s">
        <v>575</v>
      </c>
      <c r="AB33">
        <v>30</v>
      </c>
      <c r="AC33" t="s">
        <v>576</v>
      </c>
      <c r="AD33" t="s">
        <v>676</v>
      </c>
      <c r="AF33" s="270" t="e">
        <f>AF24</f>
        <v>#N/A</v>
      </c>
      <c r="AG33" s="325">
        <f>AG24/AG7</f>
        <v>0.9348184712968528</v>
      </c>
      <c r="AH33" s="326" t="s">
        <v>577</v>
      </c>
      <c r="AI33" s="325">
        <f>AI24/AI7</f>
        <v>0.96659390473982787</v>
      </c>
      <c r="AJ33" s="326" t="s">
        <v>578</v>
      </c>
      <c r="AK33" s="325">
        <f>AK24/AK7</f>
        <v>1.0088728963189773</v>
      </c>
      <c r="AL33" s="269" t="s">
        <v>579</v>
      </c>
    </row>
    <row r="34" spans="2:38" x14ac:dyDescent="0.25">
      <c r="B34" s="263" t="s">
        <v>663</v>
      </c>
      <c r="C34" s="327"/>
      <c r="D34" s="327"/>
      <c r="E34" s="328"/>
      <c r="AA34" s="313" t="s">
        <v>580</v>
      </c>
      <c r="AB34">
        <v>31</v>
      </c>
      <c r="AC34" s="329" t="s">
        <v>581</v>
      </c>
      <c r="AD34" s="306" t="s">
        <v>677</v>
      </c>
      <c r="AF34" s="263" t="e">
        <f>AF25</f>
        <v>#N/A</v>
      </c>
      <c r="AG34" s="327"/>
      <c r="AH34" s="327"/>
      <c r="AI34" s="327"/>
      <c r="AJ34" s="330"/>
      <c r="AK34" s="328"/>
      <c r="AL34" s="269"/>
    </row>
    <row r="35" spans="2:38" x14ac:dyDescent="0.25">
      <c r="B35" s="270" t="s">
        <v>657</v>
      </c>
      <c r="C35" s="324">
        <f t="shared" ref="C35:E37" si="1">C26/C10</f>
        <v>2.694655153008406</v>
      </c>
      <c r="D35" s="324">
        <f t="shared" si="1"/>
        <v>2.7496603961135277</v>
      </c>
      <c r="E35" s="321">
        <f t="shared" si="1"/>
        <v>2.7432044863001361</v>
      </c>
      <c r="F35" s="347">
        <f>E35/C35</f>
        <v>1.0180169003211887</v>
      </c>
      <c r="AA35" s="313" t="s">
        <v>582</v>
      </c>
      <c r="AB35">
        <v>32</v>
      </c>
      <c r="AC35" t="s">
        <v>583</v>
      </c>
      <c r="AD35" s="306" t="s">
        <v>678</v>
      </c>
      <c r="AF35" s="270" t="e">
        <f>AF10</f>
        <v>#N/A</v>
      </c>
      <c r="AG35" s="325">
        <f>AG26/AG10</f>
        <v>2.694655153008406</v>
      </c>
      <c r="AH35" s="326" t="s">
        <v>584</v>
      </c>
      <c r="AI35" s="325">
        <f>AI26/AI10</f>
        <v>2.7496603961135277</v>
      </c>
      <c r="AJ35" s="326" t="s">
        <v>585</v>
      </c>
      <c r="AK35" s="325">
        <f>AK26/AK10</f>
        <v>2.7432044863001361</v>
      </c>
      <c r="AL35" s="269" t="s">
        <v>586</v>
      </c>
    </row>
    <row r="36" spans="2:38" x14ac:dyDescent="0.25">
      <c r="B36" s="270" t="s">
        <v>658</v>
      </c>
      <c r="C36" s="324">
        <f t="shared" si="1"/>
        <v>0.21331931907422283</v>
      </c>
      <c r="D36" s="324">
        <f t="shared" si="1"/>
        <v>0.21647816179489163</v>
      </c>
      <c r="E36" s="321">
        <f t="shared" si="1"/>
        <v>0.21864985924968572</v>
      </c>
      <c r="F36" s="347">
        <f>E36/C36</f>
        <v>1.0249885486162094</v>
      </c>
      <c r="AA36" s="313" t="s">
        <v>587</v>
      </c>
      <c r="AB36">
        <v>33</v>
      </c>
      <c r="AC36" s="331" t="s">
        <v>588</v>
      </c>
      <c r="AD36" s="306" t="s">
        <v>679</v>
      </c>
      <c r="AF36" s="270" t="e">
        <f>AF11</f>
        <v>#N/A</v>
      </c>
      <c r="AG36" s="325">
        <f>AG27/AG11</f>
        <v>0.21331931907422283</v>
      </c>
      <c r="AH36" s="326" t="s">
        <v>589</v>
      </c>
      <c r="AI36" s="325">
        <f>AI27/AI11</f>
        <v>0.21647816179489163</v>
      </c>
      <c r="AJ36" s="326" t="s">
        <v>590</v>
      </c>
      <c r="AK36" s="325">
        <f>AK27/AK11</f>
        <v>0.21864985924968572</v>
      </c>
      <c r="AL36" s="269" t="s">
        <v>591</v>
      </c>
    </row>
    <row r="37" spans="2:38" ht="75.75" thickBot="1" x14ac:dyDescent="0.3">
      <c r="B37" s="270" t="s">
        <v>659</v>
      </c>
      <c r="C37" s="324">
        <f t="shared" si="1"/>
        <v>0.52559469852189433</v>
      </c>
      <c r="D37" s="332">
        <f t="shared" si="1"/>
        <v>0.52811081707766228</v>
      </c>
      <c r="E37" s="333">
        <f t="shared" si="1"/>
        <v>0.54205645242761591</v>
      </c>
      <c r="F37" s="347">
        <f>E37/C37</f>
        <v>1.0313202434347535</v>
      </c>
      <c r="AA37" s="313" t="s">
        <v>592</v>
      </c>
      <c r="AB37" s="267">
        <v>34</v>
      </c>
      <c r="AC37" s="314" t="s">
        <v>593</v>
      </c>
      <c r="AD37" t="s">
        <v>695</v>
      </c>
      <c r="AF37" s="301" t="e">
        <f>AF12</f>
        <v>#N/A</v>
      </c>
      <c r="AG37" s="334">
        <f>AG28/AG12</f>
        <v>0.52559469852189433</v>
      </c>
      <c r="AH37" s="335" t="s">
        <v>594</v>
      </c>
      <c r="AI37" s="334">
        <f>AI28/AI12</f>
        <v>0.52811081707766228</v>
      </c>
      <c r="AJ37" s="335" t="s">
        <v>595</v>
      </c>
      <c r="AK37" s="334">
        <f>AK28/AK12</f>
        <v>0.54205645242761591</v>
      </c>
      <c r="AL37" s="269" t="s">
        <v>596</v>
      </c>
    </row>
    <row r="38" spans="2:38" x14ac:dyDescent="0.25">
      <c r="AA38" s="313" t="s">
        <v>597</v>
      </c>
      <c r="AB38">
        <v>35</v>
      </c>
      <c r="AC38" t="s">
        <v>598</v>
      </c>
      <c r="AD38" t="s">
        <v>680</v>
      </c>
    </row>
    <row r="39" spans="2:38" x14ac:dyDescent="0.25">
      <c r="AA39" s="313" t="s">
        <v>599</v>
      </c>
      <c r="AB39">
        <v>36</v>
      </c>
      <c r="AC39" t="s">
        <v>600</v>
      </c>
      <c r="AD39" t="s">
        <v>696</v>
      </c>
    </row>
    <row r="41" spans="2:38" x14ac:dyDescent="0.25">
      <c r="AB41" s="261"/>
    </row>
    <row r="42" spans="2:38" x14ac:dyDescent="0.25">
      <c r="AB42" s="267"/>
    </row>
    <row r="43" spans="2:38" x14ac:dyDescent="0.25">
      <c r="AB43" s="261"/>
    </row>
  </sheetData>
  <mergeCells count="9">
    <mergeCell ref="H26:N26"/>
    <mergeCell ref="P26:U27"/>
    <mergeCell ref="H27:N27"/>
    <mergeCell ref="I1:K1"/>
    <mergeCell ref="H4:N5"/>
    <mergeCell ref="H12:N13"/>
    <mergeCell ref="H17:N17"/>
    <mergeCell ref="P17:T21"/>
    <mergeCell ref="H18:N18"/>
  </mergeCells>
  <dataValidations count="2">
    <dataValidation type="list" allowBlank="1" showInputMessage="1" showErrorMessage="1" sqref="P1">
      <formula1>$AC$2:$AE$2</formula1>
    </dataValidation>
    <dataValidation type="list" showInputMessage="1" showErrorMessage="1" sqref="I1:K1">
      <formula1>$AC$4:$AD$4</formula1>
    </dataValidation>
  </dataValidations>
  <pageMargins left="0.7" right="0.7" top="0.75" bottom="0.75" header="0.3" footer="0.3"/>
  <pageSetup paperSize="9" orientation="portrait"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5"/>
  <sheetViews>
    <sheetView showGridLines="0" tabSelected="1" zoomScale="64" zoomScaleNormal="100" workbookViewId="0">
      <pane ySplit="3" topLeftCell="A4" activePane="bottomLeft" state="frozen"/>
      <selection activeCell="Z33" sqref="Z33"/>
      <selection pane="bottomLeft" activeCell="Z100" sqref="Z100"/>
    </sheetView>
  </sheetViews>
  <sheetFormatPr defaultRowHeight="14.25" customHeight="1" outlineLevelRow="1" x14ac:dyDescent="0.3"/>
  <cols>
    <col min="1" max="1" width="9.140625" style="194"/>
    <col min="4" max="6" width="7" customWidth="1"/>
    <col min="7" max="7" width="10.85546875" customWidth="1"/>
    <col min="8" max="8" width="10.140625" bestFit="1" customWidth="1"/>
    <col min="9" max="18" width="10" bestFit="1" customWidth="1"/>
    <col min="20" max="20" width="12.5703125" customWidth="1"/>
    <col min="24" max="24" width="11" customWidth="1"/>
  </cols>
  <sheetData>
    <row r="1" spans="1:40" ht="14.25" customHeight="1" x14ac:dyDescent="0.3">
      <c r="A1" s="194" t="s">
        <v>601</v>
      </c>
    </row>
    <row r="2" spans="1:40" ht="14.25" customHeight="1" x14ac:dyDescent="0.3">
      <c r="H2" s="4">
        <v>2010</v>
      </c>
      <c r="I2" s="4">
        <v>2011</v>
      </c>
      <c r="J2" s="4">
        <v>2012</v>
      </c>
      <c r="K2" s="4">
        <v>2013</v>
      </c>
      <c r="L2" s="4">
        <v>2014</v>
      </c>
      <c r="M2" s="4">
        <v>2015</v>
      </c>
      <c r="N2" s="4">
        <v>2016</v>
      </c>
      <c r="O2" s="4">
        <v>2017</v>
      </c>
      <c r="P2" s="4">
        <v>2018</v>
      </c>
      <c r="Q2" s="4">
        <v>2019</v>
      </c>
      <c r="R2" s="5">
        <v>2020</v>
      </c>
      <c r="AD2" s="4">
        <v>2010</v>
      </c>
      <c r="AE2" s="4">
        <v>2011</v>
      </c>
      <c r="AF2" s="4">
        <v>2012</v>
      </c>
      <c r="AG2" s="4">
        <v>2013</v>
      </c>
      <c r="AH2" s="4">
        <v>2014</v>
      </c>
      <c r="AI2" s="4">
        <v>2015</v>
      </c>
      <c r="AJ2" s="4">
        <v>2016</v>
      </c>
      <c r="AK2" s="4">
        <v>2017</v>
      </c>
      <c r="AL2" s="4">
        <v>2018</v>
      </c>
      <c r="AM2" s="4">
        <v>2019</v>
      </c>
      <c r="AN2" s="5"/>
    </row>
    <row r="4" spans="1:40" ht="14.25" customHeight="1" x14ac:dyDescent="0.3">
      <c r="A4" s="195" t="s">
        <v>434</v>
      </c>
      <c r="B4" s="137" t="s">
        <v>602</v>
      </c>
      <c r="C4" s="136"/>
      <c r="D4" s="136"/>
      <c r="E4" s="136"/>
      <c r="F4" s="136"/>
      <c r="G4" s="136"/>
      <c r="H4" s="177">
        <f t="shared" ref="H4:R4" si="0">H5+H21+H25</f>
        <v>70.165228999999997</v>
      </c>
      <c r="I4" s="177">
        <f t="shared" si="0"/>
        <v>78.584207000000006</v>
      </c>
      <c r="J4" s="177">
        <f t="shared" si="0"/>
        <v>87.009442000000007</v>
      </c>
      <c r="K4" s="177">
        <f t="shared" si="0"/>
        <v>96.989000000000004</v>
      </c>
      <c r="L4" s="177">
        <f t="shared" si="0"/>
        <v>106</v>
      </c>
      <c r="M4" s="177">
        <f t="shared" si="0"/>
        <v>107.15100000000001</v>
      </c>
      <c r="N4" s="177">
        <f t="shared" si="0"/>
        <v>108.01300000000001</v>
      </c>
      <c r="O4" s="177">
        <f t="shared" si="0"/>
        <v>114.313</v>
      </c>
      <c r="P4" s="177">
        <f t="shared" si="0"/>
        <v>121.67899999999999</v>
      </c>
      <c r="Q4" s="177">
        <f t="shared" si="0"/>
        <v>128.90199999999999</v>
      </c>
      <c r="R4" s="177">
        <f t="shared" si="0"/>
        <v>131.226</v>
      </c>
      <c r="T4" s="166" t="s">
        <v>642</v>
      </c>
      <c r="X4" s="137" t="s">
        <v>602</v>
      </c>
      <c r="Y4" s="136"/>
      <c r="Z4" s="136"/>
      <c r="AA4" s="136"/>
      <c r="AB4" s="136"/>
      <c r="AC4" s="136"/>
      <c r="AD4" s="140">
        <v>76.907126999999988</v>
      </c>
      <c r="AE4" s="140">
        <v>85.601350999999994</v>
      </c>
      <c r="AF4" s="140">
        <v>94.373000000000005</v>
      </c>
      <c r="AG4" s="140">
        <v>103.913</v>
      </c>
      <c r="AH4" s="140">
        <v>113.354</v>
      </c>
      <c r="AI4" s="140">
        <v>120.786</v>
      </c>
      <c r="AJ4" s="140">
        <v>128.06899999999999</v>
      </c>
      <c r="AK4" s="140">
        <v>130.56200000000001</v>
      </c>
      <c r="AL4" s="140">
        <v>140.785</v>
      </c>
      <c r="AM4" s="140">
        <v>126.416</v>
      </c>
      <c r="AN4" s="140">
        <v>131.083</v>
      </c>
    </row>
    <row r="5" spans="1:40" ht="14.25" customHeight="1" x14ac:dyDescent="0.3">
      <c r="B5" s="138" t="s">
        <v>603</v>
      </c>
      <c r="H5" s="183">
        <v>8.8910409999999995</v>
      </c>
      <c r="I5" s="183">
        <v>9.5488660000000003</v>
      </c>
      <c r="J5" s="183">
        <v>10.432259</v>
      </c>
      <c r="K5" s="183">
        <v>10.54</v>
      </c>
      <c r="L5" s="183">
        <v>11.561</v>
      </c>
      <c r="M5" s="183">
        <v>12.423999999999999</v>
      </c>
      <c r="N5" s="183">
        <v>13.278</v>
      </c>
      <c r="O5" s="183">
        <v>13.9</v>
      </c>
      <c r="P5" s="183">
        <v>14.8</v>
      </c>
      <c r="Q5" s="183">
        <v>15.9</v>
      </c>
      <c r="R5" s="183">
        <v>15.97</v>
      </c>
      <c r="T5" s="166" t="s">
        <v>642</v>
      </c>
      <c r="X5" s="138" t="s">
        <v>603</v>
      </c>
      <c r="AC5" t="s">
        <v>334</v>
      </c>
      <c r="AD5" s="142">
        <f t="shared" ref="AD5:AN5" si="1">AD4-AD20-AD23</f>
        <v>76.907126999999988</v>
      </c>
      <c r="AE5" s="142">
        <f t="shared" si="1"/>
        <v>85.601350999999994</v>
      </c>
      <c r="AF5" s="142">
        <f t="shared" si="1"/>
        <v>94.373000000000005</v>
      </c>
      <c r="AG5" s="142">
        <f t="shared" si="1"/>
        <v>103.913</v>
      </c>
      <c r="AH5" s="142">
        <f t="shared" si="1"/>
        <v>113.354</v>
      </c>
      <c r="AI5" s="142">
        <f t="shared" si="1"/>
        <v>120.786</v>
      </c>
      <c r="AJ5" s="142">
        <f t="shared" si="1"/>
        <v>128.06899999999999</v>
      </c>
      <c r="AK5" s="142">
        <f t="shared" si="1"/>
        <v>130.56200000000001</v>
      </c>
      <c r="AL5" s="142">
        <f t="shared" si="1"/>
        <v>140.785</v>
      </c>
      <c r="AM5" s="142">
        <f t="shared" si="1"/>
        <v>126.416</v>
      </c>
      <c r="AN5" s="142">
        <f t="shared" si="1"/>
        <v>131.083</v>
      </c>
    </row>
    <row r="6" spans="1:40" ht="14.25" customHeight="1" x14ac:dyDescent="0.3">
      <c r="B6" s="23"/>
      <c r="C6" t="s">
        <v>604</v>
      </c>
      <c r="G6" t="s">
        <v>652</v>
      </c>
      <c r="H6" s="171">
        <f>H$5*AD6</f>
        <v>3.5564164000000007</v>
      </c>
      <c r="I6" s="171">
        <f t="shared" ref="I6:R8" si="2">I$5*AE6</f>
        <v>3.7240577400000006</v>
      </c>
      <c r="J6" s="171">
        <f t="shared" si="2"/>
        <v>3.9642584200000006</v>
      </c>
      <c r="K6" s="171">
        <f t="shared" si="2"/>
        <v>3.8998000000000004</v>
      </c>
      <c r="L6" s="171">
        <f t="shared" si="2"/>
        <v>4.1619600000000005</v>
      </c>
      <c r="M6" s="171">
        <f t="shared" si="2"/>
        <v>4.3483999999999998</v>
      </c>
      <c r="N6" s="171">
        <f t="shared" si="2"/>
        <v>4.5145200000000001</v>
      </c>
      <c r="O6" s="171">
        <f t="shared" si="2"/>
        <v>4.5870000000000006</v>
      </c>
      <c r="P6" s="171">
        <f t="shared" si="2"/>
        <v>4.7360000000000007</v>
      </c>
      <c r="Q6" s="171">
        <f t="shared" si="2"/>
        <v>4.9290000000000003</v>
      </c>
      <c r="R6" s="171">
        <f t="shared" si="2"/>
        <v>4.7910000000000004</v>
      </c>
      <c r="T6" t="s">
        <v>644</v>
      </c>
      <c r="Y6" t="s">
        <v>604</v>
      </c>
      <c r="AC6" t="s">
        <v>334</v>
      </c>
      <c r="AD6" s="172">
        <f t="shared" ref="AD6:AL6" si="3">AE6+0.01</f>
        <v>0.40000000000000008</v>
      </c>
      <c r="AE6" s="172">
        <f t="shared" si="3"/>
        <v>0.39000000000000007</v>
      </c>
      <c r="AF6" s="172">
        <f t="shared" si="3"/>
        <v>0.38000000000000006</v>
      </c>
      <c r="AG6" s="172">
        <f t="shared" si="3"/>
        <v>0.37000000000000005</v>
      </c>
      <c r="AH6" s="172">
        <f t="shared" si="3"/>
        <v>0.36000000000000004</v>
      </c>
      <c r="AI6" s="172">
        <f t="shared" si="3"/>
        <v>0.35000000000000003</v>
      </c>
      <c r="AJ6" s="172">
        <f t="shared" si="3"/>
        <v>0.34</v>
      </c>
      <c r="AK6" s="172">
        <f t="shared" si="3"/>
        <v>0.33</v>
      </c>
      <c r="AL6" s="172">
        <f t="shared" si="3"/>
        <v>0.32</v>
      </c>
      <c r="AM6" s="172">
        <f>AN6+0.01</f>
        <v>0.31</v>
      </c>
      <c r="AN6" s="172">
        <v>0.3</v>
      </c>
    </row>
    <row r="7" spans="1:40" ht="14.25" customHeight="1" x14ac:dyDescent="0.3">
      <c r="B7" s="23"/>
      <c r="C7" t="s">
        <v>605</v>
      </c>
      <c r="G7" t="s">
        <v>652</v>
      </c>
      <c r="H7" s="171">
        <f>H$5*AD7</f>
        <v>5.3346245999999988</v>
      </c>
      <c r="I7" s="171">
        <f t="shared" si="2"/>
        <v>5.815259393999999</v>
      </c>
      <c r="J7" s="171">
        <f t="shared" si="2"/>
        <v>6.4471360619999984</v>
      </c>
      <c r="K7" s="171">
        <f t="shared" si="2"/>
        <v>6.6085799999999981</v>
      </c>
      <c r="L7" s="171">
        <f t="shared" si="2"/>
        <v>7.3527959999999988</v>
      </c>
      <c r="M7" s="171">
        <f t="shared" si="2"/>
        <v>8.0134799999999977</v>
      </c>
      <c r="N7" s="171">
        <f t="shared" si="2"/>
        <v>8.6838119999999996</v>
      </c>
      <c r="O7" s="171">
        <f t="shared" si="2"/>
        <v>9.2157</v>
      </c>
      <c r="P7" s="171">
        <f t="shared" si="2"/>
        <v>9.9455999999999989</v>
      </c>
      <c r="Q7" s="171">
        <f t="shared" si="2"/>
        <v>10.8279</v>
      </c>
      <c r="R7" s="171">
        <f t="shared" si="2"/>
        <v>11.019299999999999</v>
      </c>
      <c r="T7" t="s">
        <v>644</v>
      </c>
      <c r="Y7" t="s">
        <v>605</v>
      </c>
      <c r="AC7" t="s">
        <v>334</v>
      </c>
      <c r="AD7" s="172">
        <f t="shared" ref="AD7:AL7" si="4">1-AD6-AD8</f>
        <v>0.59999999999999987</v>
      </c>
      <c r="AE7" s="172">
        <f t="shared" si="4"/>
        <v>0.60899999999999987</v>
      </c>
      <c r="AF7" s="172">
        <f t="shared" si="4"/>
        <v>0.61799999999999988</v>
      </c>
      <c r="AG7" s="172">
        <f t="shared" si="4"/>
        <v>0.62699999999999989</v>
      </c>
      <c r="AH7" s="172">
        <f t="shared" si="4"/>
        <v>0.6359999999999999</v>
      </c>
      <c r="AI7" s="172">
        <f t="shared" si="4"/>
        <v>0.64499999999999991</v>
      </c>
      <c r="AJ7" s="172">
        <f t="shared" si="4"/>
        <v>0.65399999999999991</v>
      </c>
      <c r="AK7" s="172">
        <f t="shared" si="4"/>
        <v>0.66299999999999992</v>
      </c>
      <c r="AL7" s="172">
        <f t="shared" si="4"/>
        <v>0.67199999999999993</v>
      </c>
      <c r="AM7" s="172">
        <f>1-AM6-AM8</f>
        <v>0.68099999999999994</v>
      </c>
      <c r="AN7" s="172">
        <f>1-AN6-AN8</f>
        <v>0.69</v>
      </c>
    </row>
    <row r="8" spans="1:40" ht="14.25" customHeight="1" x14ac:dyDescent="0.3">
      <c r="B8" s="133"/>
      <c r="C8" t="s">
        <v>606</v>
      </c>
      <c r="G8" t="s">
        <v>652</v>
      </c>
      <c r="H8" s="171">
        <f>H$5*AD8</f>
        <v>0</v>
      </c>
      <c r="I8" s="171">
        <f t="shared" si="2"/>
        <v>9.5488660000000013E-3</v>
      </c>
      <c r="J8" s="171">
        <f t="shared" si="2"/>
        <v>2.0864518000000002E-2</v>
      </c>
      <c r="K8" s="171">
        <f t="shared" si="2"/>
        <v>3.1619999999999995E-2</v>
      </c>
      <c r="L8" s="171">
        <f t="shared" si="2"/>
        <v>4.6244E-2</v>
      </c>
      <c r="M8" s="171">
        <f t="shared" si="2"/>
        <v>6.2120000000000002E-2</v>
      </c>
      <c r="N8" s="171">
        <f t="shared" si="2"/>
        <v>7.9668000000000003E-2</v>
      </c>
      <c r="O8" s="171">
        <f t="shared" si="2"/>
        <v>9.7299999999999998E-2</v>
      </c>
      <c r="P8" s="171">
        <f t="shared" si="2"/>
        <v>0.11840000000000001</v>
      </c>
      <c r="Q8" s="171">
        <f t="shared" si="2"/>
        <v>0.14310000000000003</v>
      </c>
      <c r="R8" s="171">
        <f t="shared" si="2"/>
        <v>0.15970000000000001</v>
      </c>
      <c r="T8" t="s">
        <v>644</v>
      </c>
      <c r="Y8" t="s">
        <v>606</v>
      </c>
      <c r="AC8" t="s">
        <v>334</v>
      </c>
      <c r="AD8" s="172">
        <f t="shared" ref="AD8:AL8" si="5">AE8-0.001</f>
        <v>0</v>
      </c>
      <c r="AE8" s="172">
        <f t="shared" si="5"/>
        <v>1E-3</v>
      </c>
      <c r="AF8" s="172">
        <f t="shared" si="5"/>
        <v>2E-3</v>
      </c>
      <c r="AG8" s="172">
        <f t="shared" si="5"/>
        <v>3.0000000000000001E-3</v>
      </c>
      <c r="AH8" s="172">
        <f t="shared" si="5"/>
        <v>4.0000000000000001E-3</v>
      </c>
      <c r="AI8" s="172">
        <f t="shared" si="5"/>
        <v>5.0000000000000001E-3</v>
      </c>
      <c r="AJ8" s="172">
        <f t="shared" si="5"/>
        <v>6.0000000000000001E-3</v>
      </c>
      <c r="AK8" s="172">
        <f t="shared" si="5"/>
        <v>7.0000000000000001E-3</v>
      </c>
      <c r="AL8" s="172">
        <f t="shared" si="5"/>
        <v>8.0000000000000002E-3</v>
      </c>
      <c r="AM8" s="172">
        <f>AN8-0.001</f>
        <v>9.0000000000000011E-3</v>
      </c>
      <c r="AN8" s="172">
        <v>0.01</v>
      </c>
    </row>
    <row r="9" spans="1:40" ht="14.25" customHeight="1" x14ac:dyDescent="0.3">
      <c r="B9" s="133"/>
      <c r="C9" t="s">
        <v>607</v>
      </c>
      <c r="G9" t="s">
        <v>652</v>
      </c>
      <c r="Y9" t="s">
        <v>607</v>
      </c>
      <c r="AD9" s="147"/>
      <c r="AE9" s="147"/>
      <c r="AF9" s="147"/>
      <c r="AG9" s="147"/>
      <c r="AH9" s="147"/>
      <c r="AI9" s="147"/>
      <c r="AJ9" s="147"/>
      <c r="AK9" s="147"/>
      <c r="AL9" s="147"/>
      <c r="AM9" s="147"/>
      <c r="AN9" s="147"/>
    </row>
    <row r="10" spans="1:40" ht="14.25" hidden="1" customHeight="1" outlineLevel="1" x14ac:dyDescent="0.3">
      <c r="B10" s="143" t="s">
        <v>411</v>
      </c>
      <c r="G10" t="s">
        <v>400</v>
      </c>
      <c r="X10" s="134" t="s">
        <v>395</v>
      </c>
      <c r="AC10" t="s">
        <v>334</v>
      </c>
      <c r="AD10" s="147"/>
      <c r="AE10" s="147"/>
      <c r="AF10" s="147"/>
      <c r="AG10" s="147"/>
      <c r="AH10" s="147"/>
      <c r="AI10" s="147"/>
      <c r="AJ10" s="147"/>
      <c r="AK10" s="147"/>
      <c r="AL10" s="147"/>
      <c r="AM10" s="147"/>
      <c r="AN10" s="147"/>
    </row>
    <row r="11" spans="1:40" ht="14.25" hidden="1" customHeight="1" outlineLevel="1" x14ac:dyDescent="0.3">
      <c r="B11" s="133"/>
      <c r="C11" s="144" t="s">
        <v>407</v>
      </c>
      <c r="G11" t="s">
        <v>400</v>
      </c>
      <c r="X11" s="133" t="s">
        <v>10</v>
      </c>
      <c r="AC11" t="s">
        <v>334</v>
      </c>
      <c r="AD11" s="147"/>
      <c r="AE11" s="147"/>
      <c r="AF11" s="147"/>
      <c r="AG11" s="147"/>
      <c r="AH11" s="147"/>
      <c r="AI11" s="147"/>
      <c r="AJ11" s="147"/>
      <c r="AK11" s="147"/>
      <c r="AL11" s="147"/>
      <c r="AM11" s="147"/>
      <c r="AN11" s="147"/>
    </row>
    <row r="12" spans="1:40" ht="14.25" hidden="1" customHeight="1" outlineLevel="1" x14ac:dyDescent="0.3">
      <c r="B12" s="133"/>
      <c r="C12" s="144" t="s">
        <v>408</v>
      </c>
      <c r="G12" t="s">
        <v>400</v>
      </c>
      <c r="X12" s="133" t="s">
        <v>12</v>
      </c>
      <c r="AC12" t="s">
        <v>334</v>
      </c>
      <c r="AD12" s="147"/>
      <c r="AE12" s="147"/>
      <c r="AF12" s="147"/>
      <c r="AG12" s="147"/>
      <c r="AH12" s="147"/>
      <c r="AI12" s="147"/>
      <c r="AJ12" s="147"/>
      <c r="AK12" s="147"/>
      <c r="AL12" s="147"/>
      <c r="AM12" s="147"/>
      <c r="AN12" s="147"/>
    </row>
    <row r="13" spans="1:40" ht="14.25" hidden="1" customHeight="1" outlineLevel="1" x14ac:dyDescent="0.3">
      <c r="B13" s="135"/>
      <c r="C13" s="144" t="s">
        <v>409</v>
      </c>
      <c r="G13" t="s">
        <v>400</v>
      </c>
      <c r="X13" s="135" t="s">
        <v>21</v>
      </c>
      <c r="AC13" t="s">
        <v>334</v>
      </c>
      <c r="AD13" s="147"/>
      <c r="AE13" s="147"/>
      <c r="AF13" s="147"/>
      <c r="AG13" s="147"/>
      <c r="AH13" s="147"/>
      <c r="AI13" s="147"/>
      <c r="AJ13" s="147"/>
      <c r="AK13" s="147"/>
      <c r="AL13" s="147"/>
      <c r="AM13" s="147"/>
      <c r="AN13" s="147"/>
    </row>
    <row r="14" spans="1:40" ht="14.25" hidden="1" customHeight="1" outlineLevel="1" x14ac:dyDescent="0.3">
      <c r="B14" s="135"/>
      <c r="C14" s="144" t="s">
        <v>410</v>
      </c>
      <c r="X14" s="135"/>
      <c r="AD14" s="147"/>
      <c r="AE14" s="147"/>
      <c r="AF14" s="147"/>
      <c r="AG14" s="147"/>
      <c r="AH14" s="147"/>
      <c r="AI14" s="147"/>
      <c r="AJ14" s="147"/>
      <c r="AK14" s="147"/>
      <c r="AL14" s="147"/>
      <c r="AM14" s="147"/>
      <c r="AN14" s="147"/>
    </row>
    <row r="15" spans="1:40" ht="14.25" hidden="1" customHeight="1" outlineLevel="1" x14ac:dyDescent="0.3">
      <c r="B15" s="143" t="s">
        <v>411</v>
      </c>
      <c r="G15" t="s">
        <v>400</v>
      </c>
      <c r="X15" s="134" t="s">
        <v>396</v>
      </c>
      <c r="AC15" t="s">
        <v>334</v>
      </c>
      <c r="AD15" s="147"/>
      <c r="AE15" s="147"/>
      <c r="AF15" s="147"/>
      <c r="AG15" s="147"/>
      <c r="AH15" s="147"/>
      <c r="AI15" s="147"/>
      <c r="AJ15" s="147"/>
      <c r="AK15" s="147"/>
      <c r="AL15" s="147"/>
      <c r="AM15" s="147"/>
      <c r="AN15" s="147"/>
    </row>
    <row r="16" spans="1:40" ht="14.25" hidden="1" customHeight="1" outlineLevel="1" x14ac:dyDescent="0.3">
      <c r="B16" s="133"/>
      <c r="C16" s="144" t="s">
        <v>407</v>
      </c>
      <c r="G16" t="s">
        <v>400</v>
      </c>
      <c r="X16" s="133" t="s">
        <v>10</v>
      </c>
      <c r="AC16" t="s">
        <v>334</v>
      </c>
      <c r="AD16" s="147"/>
      <c r="AE16" s="147"/>
      <c r="AF16" s="147"/>
      <c r="AG16" s="147"/>
      <c r="AH16" s="147"/>
      <c r="AI16" s="147"/>
      <c r="AJ16" s="147"/>
      <c r="AK16" s="147"/>
      <c r="AL16" s="147"/>
      <c r="AM16" s="147"/>
      <c r="AN16" s="147"/>
    </row>
    <row r="17" spans="1:40" ht="14.25" hidden="1" customHeight="1" outlineLevel="1" x14ac:dyDescent="0.3">
      <c r="B17" s="133"/>
      <c r="C17" s="144" t="s">
        <v>408</v>
      </c>
      <c r="G17" t="s">
        <v>400</v>
      </c>
      <c r="X17" s="133" t="s">
        <v>12</v>
      </c>
      <c r="AC17" t="s">
        <v>334</v>
      </c>
      <c r="AD17" s="147"/>
      <c r="AE17" s="147"/>
      <c r="AF17" s="147"/>
      <c r="AG17" s="147"/>
      <c r="AH17" s="147"/>
      <c r="AI17" s="147"/>
      <c r="AJ17" s="147"/>
      <c r="AK17" s="147"/>
      <c r="AL17" s="147"/>
      <c r="AM17" s="147"/>
      <c r="AN17" s="147"/>
    </row>
    <row r="18" spans="1:40" ht="14.25" hidden="1" customHeight="1" outlineLevel="1" x14ac:dyDescent="0.3">
      <c r="B18" s="133"/>
      <c r="C18" s="144" t="s">
        <v>409</v>
      </c>
      <c r="G18" t="s">
        <v>400</v>
      </c>
      <c r="X18" s="133" t="s">
        <v>21</v>
      </c>
      <c r="AC18" t="s">
        <v>334</v>
      </c>
      <c r="AD18" s="147"/>
      <c r="AE18" s="147"/>
      <c r="AF18" s="147"/>
      <c r="AG18" s="147"/>
      <c r="AH18" s="147"/>
      <c r="AI18" s="147"/>
      <c r="AJ18" s="147"/>
      <c r="AK18" s="147"/>
      <c r="AL18" s="147"/>
      <c r="AM18" s="147"/>
      <c r="AN18" s="147"/>
    </row>
    <row r="19" spans="1:40" ht="14.25" hidden="1" customHeight="1" outlineLevel="1" x14ac:dyDescent="0.3">
      <c r="B19" s="133"/>
      <c r="C19" s="144" t="s">
        <v>410</v>
      </c>
      <c r="G19" t="s">
        <v>400</v>
      </c>
      <c r="X19" s="133"/>
      <c r="AD19" s="147"/>
      <c r="AE19" s="147"/>
      <c r="AF19" s="147"/>
      <c r="AG19" s="147"/>
      <c r="AH19" s="147"/>
      <c r="AI19" s="147"/>
      <c r="AJ19" s="147"/>
      <c r="AK19" s="147"/>
      <c r="AL19" s="147"/>
      <c r="AM19" s="147"/>
      <c r="AN19" s="147"/>
    </row>
    <row r="20" spans="1:40" ht="14.25" customHeight="1" collapsed="1" x14ac:dyDescent="0.3">
      <c r="B20" s="138" t="s">
        <v>608</v>
      </c>
      <c r="T20" s="166" t="s">
        <v>642</v>
      </c>
      <c r="X20" s="138" t="s">
        <v>633</v>
      </c>
      <c r="AD20" s="147"/>
      <c r="AE20" s="147"/>
      <c r="AF20" s="147"/>
      <c r="AG20" s="147"/>
      <c r="AH20" s="147"/>
      <c r="AI20" s="147"/>
      <c r="AJ20" s="147"/>
      <c r="AK20" s="147"/>
      <c r="AL20" s="147"/>
      <c r="AM20" s="147"/>
      <c r="AN20" s="147"/>
    </row>
    <row r="21" spans="1:40" ht="14.25" customHeight="1" x14ac:dyDescent="0.3">
      <c r="B21" s="138"/>
      <c r="C21" t="s">
        <v>604</v>
      </c>
      <c r="G21" t="s">
        <v>652</v>
      </c>
      <c r="H21" s="178">
        <v>61.078188000000004</v>
      </c>
      <c r="I21" s="178">
        <v>68.839341000000005</v>
      </c>
      <c r="J21" s="178">
        <v>76.381183000000007</v>
      </c>
      <c r="K21" s="178">
        <v>86.253</v>
      </c>
      <c r="L21" s="178">
        <v>94.242999999999995</v>
      </c>
      <c r="M21" s="255">
        <f>N21</f>
        <v>94.531000000000006</v>
      </c>
      <c r="N21" s="178">
        <v>94.531000000000006</v>
      </c>
      <c r="O21" s="178">
        <v>100.2</v>
      </c>
      <c r="P21" s="178">
        <v>106.657</v>
      </c>
      <c r="Q21" s="178">
        <v>112.771</v>
      </c>
      <c r="R21" s="178">
        <v>115.023</v>
      </c>
      <c r="X21" s="138"/>
      <c r="Y21" t="s">
        <v>604</v>
      </c>
      <c r="AC21" t="s">
        <v>334</v>
      </c>
      <c r="AD21" s="172">
        <v>1</v>
      </c>
      <c r="AE21" s="172">
        <v>1</v>
      </c>
      <c r="AF21" s="172">
        <v>1</v>
      </c>
      <c r="AG21" s="172">
        <v>1</v>
      </c>
      <c r="AH21" s="172">
        <v>1</v>
      </c>
      <c r="AI21" s="172">
        <v>1</v>
      </c>
      <c r="AJ21" s="172">
        <v>1</v>
      </c>
      <c r="AK21" s="172">
        <v>1</v>
      </c>
      <c r="AL21" s="172">
        <v>1</v>
      </c>
      <c r="AM21" s="172">
        <v>1</v>
      </c>
      <c r="AN21" s="172">
        <v>1</v>
      </c>
    </row>
    <row r="22" spans="1:40" ht="14.25" customHeight="1" x14ac:dyDescent="0.3">
      <c r="B22" s="138"/>
      <c r="C22" t="s">
        <v>607</v>
      </c>
      <c r="G22" t="s">
        <v>652</v>
      </c>
      <c r="H22" s="141"/>
      <c r="I22" s="141"/>
      <c r="J22" s="141"/>
      <c r="K22" s="141"/>
      <c r="L22" s="141"/>
      <c r="M22" s="141"/>
      <c r="N22" s="141"/>
      <c r="O22" s="141"/>
      <c r="P22" s="141"/>
      <c r="Q22" s="141"/>
      <c r="R22" s="141"/>
      <c r="X22" s="138"/>
      <c r="Y22" t="s">
        <v>607</v>
      </c>
      <c r="AC22" t="s">
        <v>334</v>
      </c>
      <c r="AD22" s="141"/>
      <c r="AE22" s="141"/>
      <c r="AF22" s="141"/>
      <c r="AG22" s="141"/>
      <c r="AH22" s="141"/>
      <c r="AI22" s="141"/>
      <c r="AJ22" s="141"/>
      <c r="AK22" s="141"/>
      <c r="AL22" s="141"/>
      <c r="AM22" s="141"/>
      <c r="AN22" s="141"/>
    </row>
    <row r="23" spans="1:40" ht="14.25" customHeight="1" x14ac:dyDescent="0.3">
      <c r="B23" s="138" t="s">
        <v>609</v>
      </c>
      <c r="H23" s="141"/>
      <c r="I23" s="141"/>
      <c r="J23" s="141"/>
      <c r="K23" s="141"/>
      <c r="L23" s="141"/>
      <c r="M23" s="141"/>
      <c r="N23" s="141"/>
      <c r="O23" s="141"/>
      <c r="P23" s="141"/>
      <c r="Q23" s="141"/>
      <c r="R23" s="141"/>
      <c r="T23" s="166" t="s">
        <v>642</v>
      </c>
      <c r="X23" s="138" t="s">
        <v>634</v>
      </c>
      <c r="AD23" s="141"/>
      <c r="AE23" s="141"/>
      <c r="AF23" s="141"/>
      <c r="AG23" s="141"/>
      <c r="AH23" s="141"/>
      <c r="AI23" s="141"/>
      <c r="AJ23" s="141"/>
      <c r="AK23" s="141"/>
      <c r="AL23" s="141"/>
      <c r="AM23" s="141"/>
      <c r="AN23" s="141"/>
    </row>
    <row r="24" spans="1:40" ht="14.25" customHeight="1" x14ac:dyDescent="0.3">
      <c r="B24" s="138"/>
      <c r="C24" t="s">
        <v>604</v>
      </c>
      <c r="G24" t="s">
        <v>652</v>
      </c>
      <c r="X24" s="138"/>
      <c r="Y24" t="s">
        <v>604</v>
      </c>
      <c r="AC24" t="s">
        <v>334</v>
      </c>
      <c r="AD24" s="141"/>
      <c r="AE24" s="141"/>
      <c r="AF24" s="141"/>
      <c r="AG24" s="141"/>
      <c r="AH24" s="141"/>
      <c r="AI24" s="141"/>
      <c r="AJ24" s="141"/>
      <c r="AK24" s="141"/>
      <c r="AL24" s="141"/>
      <c r="AM24" s="141"/>
      <c r="AN24" s="141"/>
    </row>
    <row r="25" spans="1:40" ht="14.25" customHeight="1" x14ac:dyDescent="0.3">
      <c r="B25" s="138"/>
      <c r="C25" t="s">
        <v>605</v>
      </c>
      <c r="G25" t="s">
        <v>652</v>
      </c>
      <c r="H25" s="178">
        <v>0.19600000000000001</v>
      </c>
      <c r="I25" s="178">
        <v>0.19600000000000001</v>
      </c>
      <c r="J25" s="178">
        <v>0.19600000000000001</v>
      </c>
      <c r="K25" s="178">
        <v>0.19600000000000001</v>
      </c>
      <c r="L25" s="178">
        <v>0.19600000000000001</v>
      </c>
      <c r="M25" s="178">
        <v>0.19600000000000001</v>
      </c>
      <c r="N25" s="178">
        <v>0.20399999999999999</v>
      </c>
      <c r="O25" s="178">
        <v>0.21299999999999999</v>
      </c>
      <c r="P25" s="178">
        <v>0.222</v>
      </c>
      <c r="Q25" s="178">
        <v>0.23100000000000001</v>
      </c>
      <c r="R25" s="178">
        <v>0.23300000000000001</v>
      </c>
      <c r="X25" s="138"/>
      <c r="Y25" t="s">
        <v>605</v>
      </c>
      <c r="AC25" t="s">
        <v>334</v>
      </c>
      <c r="AD25" s="172">
        <v>1</v>
      </c>
      <c r="AE25" s="172">
        <v>1</v>
      </c>
      <c r="AF25" s="172">
        <v>1</v>
      </c>
      <c r="AG25" s="172">
        <v>1</v>
      </c>
      <c r="AH25" s="172">
        <v>1</v>
      </c>
      <c r="AI25" s="172">
        <v>1</v>
      </c>
      <c r="AJ25" s="172">
        <v>1</v>
      </c>
      <c r="AK25" s="172">
        <v>1</v>
      </c>
      <c r="AL25" s="172">
        <v>1</v>
      </c>
      <c r="AM25" s="172">
        <v>1</v>
      </c>
      <c r="AN25" s="172">
        <v>1</v>
      </c>
    </row>
    <row r="26" spans="1:40" ht="14.25" customHeight="1" x14ac:dyDescent="0.3">
      <c r="B26" s="138"/>
      <c r="C26" t="s">
        <v>606</v>
      </c>
      <c r="G26" t="s">
        <v>652</v>
      </c>
      <c r="H26" s="141"/>
      <c r="I26" s="141"/>
      <c r="J26" s="141"/>
      <c r="K26" s="141"/>
      <c r="L26" s="141"/>
      <c r="M26" s="141"/>
      <c r="N26" s="141"/>
      <c r="O26" s="141"/>
      <c r="P26" s="141"/>
      <c r="Q26" s="141"/>
      <c r="R26" s="141"/>
      <c r="X26" s="138"/>
      <c r="Y26" t="s">
        <v>606</v>
      </c>
      <c r="AC26" t="s">
        <v>334</v>
      </c>
      <c r="AD26" s="141"/>
      <c r="AE26" s="141"/>
      <c r="AF26" s="141"/>
      <c r="AG26" s="141"/>
      <c r="AH26" s="141"/>
      <c r="AI26" s="141"/>
      <c r="AJ26" s="141"/>
      <c r="AK26" s="141"/>
      <c r="AL26" s="141"/>
      <c r="AM26" s="141"/>
      <c r="AN26" s="141"/>
    </row>
    <row r="27" spans="1:40" ht="14.25" customHeight="1" x14ac:dyDescent="0.3">
      <c r="B27" s="138"/>
      <c r="C27" t="s">
        <v>610</v>
      </c>
      <c r="G27" t="s">
        <v>652</v>
      </c>
      <c r="H27" s="141"/>
      <c r="I27" s="141"/>
      <c r="J27" s="141"/>
      <c r="K27" s="141"/>
      <c r="L27" s="141"/>
      <c r="M27" s="141"/>
      <c r="N27" s="141"/>
      <c r="O27" s="141"/>
      <c r="P27" s="141"/>
      <c r="Q27" s="141"/>
      <c r="R27" s="141"/>
      <c r="X27" s="138"/>
      <c r="Y27" t="s">
        <v>610</v>
      </c>
      <c r="AC27" t="s">
        <v>334</v>
      </c>
      <c r="AD27" s="141"/>
      <c r="AE27" s="141"/>
      <c r="AF27" s="141"/>
      <c r="AG27" s="141"/>
      <c r="AH27" s="141"/>
      <c r="AI27" s="141"/>
      <c r="AJ27" s="141"/>
      <c r="AK27" s="141"/>
      <c r="AL27" s="141"/>
      <c r="AM27" s="141"/>
      <c r="AN27" s="141"/>
    </row>
    <row r="28" spans="1:40" ht="14.25" customHeight="1" x14ac:dyDescent="0.3">
      <c r="B28" s="138"/>
      <c r="C28" t="s">
        <v>607</v>
      </c>
      <c r="G28" t="s">
        <v>652</v>
      </c>
      <c r="H28" s="141"/>
      <c r="I28" s="141"/>
      <c r="J28" s="141"/>
      <c r="K28" s="141"/>
      <c r="L28" s="141"/>
      <c r="M28" s="141"/>
      <c r="N28" s="141"/>
      <c r="O28" s="141"/>
      <c r="P28" s="141"/>
      <c r="Q28" s="141"/>
      <c r="R28" s="141"/>
      <c r="X28" s="138"/>
      <c r="Y28" t="s">
        <v>607</v>
      </c>
      <c r="AC28" t="s">
        <v>334</v>
      </c>
      <c r="AD28" s="141"/>
      <c r="AE28" s="141"/>
      <c r="AF28" s="141"/>
      <c r="AG28" s="141"/>
      <c r="AH28" s="141"/>
      <c r="AI28" s="141"/>
      <c r="AJ28" s="141"/>
      <c r="AK28" s="141"/>
      <c r="AL28" s="141"/>
      <c r="AM28" s="141"/>
      <c r="AN28" s="141"/>
    </row>
    <row r="30" spans="1:40" ht="17.45" customHeight="1" x14ac:dyDescent="0.3">
      <c r="A30" s="195" t="s">
        <v>435</v>
      </c>
      <c r="B30" s="137" t="s">
        <v>611</v>
      </c>
      <c r="C30" s="136"/>
      <c r="D30" s="136"/>
      <c r="E30" s="136"/>
      <c r="F30" s="136"/>
      <c r="G30" s="136"/>
      <c r="H30" s="140"/>
      <c r="I30" s="140"/>
      <c r="J30" s="140"/>
      <c r="K30" s="140"/>
      <c r="L30" s="140"/>
      <c r="M30" s="140"/>
      <c r="N30" s="140"/>
      <c r="O30" s="140"/>
      <c r="P30" s="140"/>
      <c r="Q30" s="140"/>
      <c r="R30" s="140"/>
    </row>
    <row r="31" spans="1:40" ht="14.25" customHeight="1" x14ac:dyDescent="0.3">
      <c r="B31" s="138" t="s">
        <v>603</v>
      </c>
      <c r="H31" s="142"/>
      <c r="I31" s="142"/>
      <c r="J31" s="142"/>
      <c r="K31" s="142"/>
      <c r="L31" s="142"/>
      <c r="M31" s="142"/>
      <c r="N31" s="142"/>
      <c r="O31" s="142"/>
      <c r="P31" s="142"/>
      <c r="Q31" s="142"/>
      <c r="R31" s="142"/>
    </row>
    <row r="32" spans="1:40" ht="14.25" customHeight="1" x14ac:dyDescent="0.3">
      <c r="B32" s="23"/>
      <c r="C32" t="s">
        <v>604</v>
      </c>
      <c r="G32" t="s">
        <v>612</v>
      </c>
      <c r="H32" s="181">
        <f t="shared" ref="H32:N32" si="6">I32*0.99</f>
        <v>16609.404499702559</v>
      </c>
      <c r="I32" s="181">
        <f t="shared" si="6"/>
        <v>16777.176262325818</v>
      </c>
      <c r="J32" s="181">
        <f t="shared" si="6"/>
        <v>16946.642689217999</v>
      </c>
      <c r="K32" s="181">
        <f t="shared" si="6"/>
        <v>17117.8208982</v>
      </c>
      <c r="L32" s="181">
        <f t="shared" si="6"/>
        <v>17290.728179999998</v>
      </c>
      <c r="M32" s="181">
        <f t="shared" si="6"/>
        <v>17465.381999999998</v>
      </c>
      <c r="N32" s="181">
        <f t="shared" si="6"/>
        <v>17641.8</v>
      </c>
      <c r="O32" s="181">
        <f>P32*0.99</f>
        <v>17820</v>
      </c>
      <c r="P32" s="181">
        <f>15000*1.2</f>
        <v>18000</v>
      </c>
      <c r="Q32" s="181">
        <f>15000*1.2</f>
        <v>18000</v>
      </c>
      <c r="R32" s="181">
        <f>15000*1.2</f>
        <v>18000</v>
      </c>
      <c r="T32" t="s">
        <v>644</v>
      </c>
    </row>
    <row r="33" spans="2:20" ht="14.25" customHeight="1" x14ac:dyDescent="0.3">
      <c r="B33" s="23"/>
      <c r="C33" t="s">
        <v>605</v>
      </c>
      <c r="G33" t="s">
        <v>612</v>
      </c>
      <c r="H33" s="181">
        <f t="shared" ref="H33:N33" si="7">I33*0.99</f>
        <v>19931.285399643071</v>
      </c>
      <c r="I33" s="181">
        <f t="shared" si="7"/>
        <v>20132.61151479098</v>
      </c>
      <c r="J33" s="181">
        <f t="shared" si="7"/>
        <v>20335.971227061596</v>
      </c>
      <c r="K33" s="181">
        <f t="shared" si="7"/>
        <v>20541.385077839997</v>
      </c>
      <c r="L33" s="181">
        <f t="shared" si="7"/>
        <v>20748.873815999999</v>
      </c>
      <c r="M33" s="181">
        <f t="shared" si="7"/>
        <v>20958.4584</v>
      </c>
      <c r="N33" s="181">
        <f t="shared" si="7"/>
        <v>21170.16</v>
      </c>
      <c r="O33" s="181">
        <f>P33*0.99</f>
        <v>21384</v>
      </c>
      <c r="P33" s="181">
        <f>18000*1.2</f>
        <v>21600</v>
      </c>
      <c r="Q33" s="181">
        <f>18000*1.2</f>
        <v>21600</v>
      </c>
      <c r="R33" s="181">
        <f>18000*1.2</f>
        <v>21600</v>
      </c>
      <c r="T33" t="s">
        <v>644</v>
      </c>
    </row>
    <row r="34" spans="2:20" ht="14.25" customHeight="1" x14ac:dyDescent="0.3">
      <c r="B34" s="133"/>
      <c r="C34" t="s">
        <v>606</v>
      </c>
      <c r="G34" t="s">
        <v>612</v>
      </c>
      <c r="H34" s="182"/>
      <c r="I34" s="182"/>
      <c r="J34" s="182"/>
      <c r="K34" s="182"/>
      <c r="L34" s="182"/>
      <c r="M34" s="182"/>
      <c r="N34" s="182"/>
      <c r="O34" s="182"/>
      <c r="P34" s="182"/>
      <c r="Q34" s="182"/>
      <c r="R34" s="182"/>
    </row>
    <row r="35" spans="2:20" ht="14.25" customHeight="1" x14ac:dyDescent="0.3">
      <c r="B35" s="133"/>
      <c r="C35" t="s">
        <v>607</v>
      </c>
      <c r="G35" t="s">
        <v>612</v>
      </c>
      <c r="H35" s="182"/>
      <c r="I35" s="182"/>
      <c r="J35" s="182"/>
      <c r="K35" s="182"/>
      <c r="L35" s="182"/>
      <c r="M35" s="182"/>
      <c r="N35" s="182"/>
      <c r="O35" s="182"/>
      <c r="P35" s="182"/>
      <c r="Q35" s="182"/>
      <c r="R35" s="182"/>
    </row>
    <row r="36" spans="2:20" ht="14.25" hidden="1" customHeight="1" outlineLevel="1" x14ac:dyDescent="0.3">
      <c r="B36" s="143" t="s">
        <v>411</v>
      </c>
      <c r="G36" t="s">
        <v>402</v>
      </c>
      <c r="H36" s="182"/>
      <c r="I36" s="182"/>
      <c r="J36" s="182"/>
      <c r="K36" s="182"/>
      <c r="L36" s="182"/>
      <c r="M36" s="182"/>
      <c r="N36" s="182"/>
      <c r="O36" s="182"/>
      <c r="P36" s="182"/>
      <c r="Q36" s="182"/>
      <c r="R36" s="182"/>
    </row>
    <row r="37" spans="2:20" ht="14.25" hidden="1" customHeight="1" outlineLevel="1" x14ac:dyDescent="0.3">
      <c r="B37" s="133"/>
      <c r="C37" s="144" t="s">
        <v>407</v>
      </c>
      <c r="G37" t="s">
        <v>402</v>
      </c>
      <c r="H37" s="182"/>
      <c r="I37" s="182"/>
      <c r="J37" s="182"/>
      <c r="K37" s="182"/>
      <c r="L37" s="182"/>
      <c r="M37" s="182"/>
      <c r="N37" s="182"/>
      <c r="O37" s="182"/>
      <c r="P37" s="182"/>
      <c r="Q37" s="182"/>
      <c r="R37" s="182"/>
    </row>
    <row r="38" spans="2:20" ht="14.25" hidden="1" customHeight="1" outlineLevel="1" x14ac:dyDescent="0.3">
      <c r="B38" s="133"/>
      <c r="C38" s="144" t="s">
        <v>408</v>
      </c>
      <c r="G38" t="s">
        <v>402</v>
      </c>
      <c r="H38" s="182"/>
      <c r="I38" s="182"/>
      <c r="J38" s="182"/>
      <c r="K38" s="182"/>
      <c r="L38" s="182"/>
      <c r="M38" s="182"/>
      <c r="N38" s="182"/>
      <c r="O38" s="182"/>
      <c r="P38" s="182"/>
      <c r="Q38" s="182"/>
      <c r="R38" s="182"/>
    </row>
    <row r="39" spans="2:20" ht="14.25" hidden="1" customHeight="1" outlineLevel="1" x14ac:dyDescent="0.3">
      <c r="B39" s="135"/>
      <c r="C39" s="144" t="s">
        <v>409</v>
      </c>
      <c r="G39" t="s">
        <v>402</v>
      </c>
      <c r="H39" s="182"/>
      <c r="I39" s="182"/>
      <c r="J39" s="182"/>
      <c r="K39" s="182"/>
      <c r="L39" s="182"/>
      <c r="M39" s="182"/>
      <c r="N39" s="182"/>
      <c r="O39" s="182"/>
      <c r="P39" s="182"/>
      <c r="Q39" s="182"/>
      <c r="R39" s="182"/>
    </row>
    <row r="40" spans="2:20" ht="14.25" hidden="1" customHeight="1" outlineLevel="1" x14ac:dyDescent="0.3">
      <c r="B40" s="135"/>
      <c r="C40" s="144" t="s">
        <v>410</v>
      </c>
      <c r="G40" t="s">
        <v>402</v>
      </c>
      <c r="H40" s="182"/>
      <c r="I40" s="182"/>
      <c r="J40" s="182"/>
      <c r="K40" s="182"/>
      <c r="L40" s="182"/>
      <c r="M40" s="182"/>
      <c r="N40" s="182"/>
      <c r="O40" s="182"/>
      <c r="P40" s="182"/>
      <c r="Q40" s="182"/>
      <c r="R40" s="182"/>
    </row>
    <row r="41" spans="2:20" ht="14.25" hidden="1" customHeight="1" outlineLevel="1" x14ac:dyDescent="0.3">
      <c r="B41" s="143" t="s">
        <v>411</v>
      </c>
      <c r="G41" t="s">
        <v>402</v>
      </c>
      <c r="H41" s="182"/>
      <c r="I41" s="182"/>
      <c r="J41" s="182"/>
      <c r="K41" s="182"/>
      <c r="L41" s="182"/>
      <c r="M41" s="182"/>
      <c r="N41" s="182"/>
      <c r="O41" s="182"/>
      <c r="P41" s="182"/>
      <c r="Q41" s="182"/>
      <c r="R41" s="182"/>
    </row>
    <row r="42" spans="2:20" ht="14.25" hidden="1" customHeight="1" outlineLevel="1" x14ac:dyDescent="0.3">
      <c r="B42" s="133"/>
      <c r="C42" s="144" t="s">
        <v>407</v>
      </c>
      <c r="G42" t="s">
        <v>402</v>
      </c>
      <c r="H42" s="182"/>
      <c r="I42" s="182"/>
      <c r="J42" s="182"/>
      <c r="K42" s="182"/>
      <c r="L42" s="182"/>
      <c r="M42" s="182"/>
      <c r="N42" s="182"/>
      <c r="O42" s="182"/>
      <c r="P42" s="182"/>
      <c r="Q42" s="182"/>
      <c r="R42" s="182"/>
    </row>
    <row r="43" spans="2:20" ht="14.25" hidden="1" customHeight="1" outlineLevel="1" x14ac:dyDescent="0.3">
      <c r="B43" s="133"/>
      <c r="C43" s="144" t="s">
        <v>408</v>
      </c>
      <c r="G43" t="s">
        <v>402</v>
      </c>
      <c r="H43" s="182"/>
      <c r="I43" s="182"/>
      <c r="J43" s="182"/>
      <c r="K43" s="182"/>
      <c r="L43" s="182"/>
      <c r="M43" s="182"/>
      <c r="N43" s="182"/>
      <c r="O43" s="182"/>
      <c r="P43" s="182"/>
      <c r="Q43" s="182"/>
      <c r="R43" s="182"/>
    </row>
    <row r="44" spans="2:20" ht="14.25" hidden="1" customHeight="1" outlineLevel="1" x14ac:dyDescent="0.3">
      <c r="B44" s="133"/>
      <c r="C44" s="144" t="s">
        <v>409</v>
      </c>
      <c r="G44" t="s">
        <v>402</v>
      </c>
      <c r="H44" s="182"/>
      <c r="I44" s="182"/>
      <c r="J44" s="182"/>
      <c r="K44" s="182"/>
      <c r="L44" s="182"/>
      <c r="M44" s="182"/>
      <c r="N44" s="182"/>
      <c r="O44" s="182"/>
      <c r="P44" s="182"/>
      <c r="Q44" s="182"/>
      <c r="R44" s="182"/>
    </row>
    <row r="45" spans="2:20" ht="14.25" hidden="1" customHeight="1" outlineLevel="1" x14ac:dyDescent="0.3">
      <c r="B45" s="133"/>
      <c r="C45" s="144" t="s">
        <v>410</v>
      </c>
      <c r="G45" t="s">
        <v>402</v>
      </c>
      <c r="H45" s="182"/>
      <c r="I45" s="182"/>
      <c r="J45" s="182"/>
      <c r="K45" s="182"/>
      <c r="L45" s="182"/>
      <c r="M45" s="182"/>
      <c r="N45" s="182"/>
      <c r="O45" s="182"/>
      <c r="P45" s="182"/>
      <c r="Q45" s="182"/>
      <c r="R45" s="182"/>
    </row>
    <row r="46" spans="2:20" ht="14.25" customHeight="1" collapsed="1" x14ac:dyDescent="0.3">
      <c r="B46" s="138" t="s">
        <v>608</v>
      </c>
      <c r="H46" s="171"/>
      <c r="I46" s="171"/>
      <c r="J46" s="171"/>
      <c r="K46" s="171"/>
      <c r="L46" s="171"/>
      <c r="M46" s="171"/>
      <c r="N46" s="171"/>
      <c r="O46" s="171"/>
      <c r="P46" s="171"/>
      <c r="Q46" s="171"/>
      <c r="R46" s="171"/>
    </row>
    <row r="47" spans="2:20" ht="14.25" customHeight="1" x14ac:dyDescent="0.3">
      <c r="B47" s="138"/>
      <c r="C47" t="s">
        <v>604</v>
      </c>
      <c r="G47" t="s">
        <v>612</v>
      </c>
      <c r="H47" s="181">
        <v>3800</v>
      </c>
      <c r="I47" s="181">
        <v>3800</v>
      </c>
      <c r="J47" s="181">
        <v>3800</v>
      </c>
      <c r="K47" s="181">
        <v>3800</v>
      </c>
      <c r="L47" s="181">
        <v>3800</v>
      </c>
      <c r="M47" s="181">
        <v>3800</v>
      </c>
      <c r="N47" s="181">
        <v>3800</v>
      </c>
      <c r="O47" s="181">
        <v>3800</v>
      </c>
      <c r="P47" s="181">
        <v>3800</v>
      </c>
      <c r="Q47" s="181">
        <v>3800</v>
      </c>
      <c r="R47" s="181">
        <v>3800</v>
      </c>
      <c r="T47" t="s">
        <v>644</v>
      </c>
    </row>
    <row r="48" spans="2:20" ht="14.25" customHeight="1" x14ac:dyDescent="0.3">
      <c r="B48" s="138"/>
      <c r="C48" t="s">
        <v>607</v>
      </c>
      <c r="G48" t="s">
        <v>612</v>
      </c>
      <c r="H48" s="171"/>
      <c r="I48" s="171"/>
      <c r="J48" s="171"/>
      <c r="K48" s="171"/>
      <c r="L48" s="171"/>
      <c r="M48" s="171"/>
      <c r="N48" s="171"/>
      <c r="O48" s="171"/>
      <c r="P48" s="171"/>
      <c r="Q48" s="171"/>
      <c r="R48" s="171"/>
    </row>
    <row r="49" spans="1:20" ht="14.25" customHeight="1" x14ac:dyDescent="0.3">
      <c r="B49" s="138" t="s">
        <v>609</v>
      </c>
      <c r="H49" s="171"/>
      <c r="I49" s="171"/>
      <c r="J49" s="171"/>
      <c r="K49" s="171"/>
      <c r="L49" s="171"/>
      <c r="M49" s="171"/>
      <c r="N49" s="171"/>
      <c r="O49" s="171"/>
      <c r="P49" s="171"/>
      <c r="Q49" s="171"/>
      <c r="R49" s="171"/>
    </row>
    <row r="50" spans="1:20" ht="14.25" customHeight="1" x14ac:dyDescent="0.3">
      <c r="B50" s="138"/>
      <c r="C50" t="s">
        <v>604</v>
      </c>
      <c r="G50" t="s">
        <v>612</v>
      </c>
      <c r="H50" s="171"/>
      <c r="I50" s="171"/>
      <c r="J50" s="171"/>
      <c r="K50" s="171"/>
      <c r="L50" s="171"/>
      <c r="M50" s="171"/>
      <c r="N50" s="171"/>
      <c r="O50" s="171"/>
      <c r="P50" s="171"/>
      <c r="Q50" s="171"/>
      <c r="R50" s="171"/>
    </row>
    <row r="51" spans="1:20" ht="14.25" customHeight="1" x14ac:dyDescent="0.3">
      <c r="B51" s="138"/>
      <c r="C51" t="s">
        <v>605</v>
      </c>
      <c r="G51" t="s">
        <v>612</v>
      </c>
      <c r="H51" s="181">
        <v>50000</v>
      </c>
      <c r="I51" s="181">
        <v>50000</v>
      </c>
      <c r="J51" s="181">
        <v>50000</v>
      </c>
      <c r="K51" s="181">
        <v>50000</v>
      </c>
      <c r="L51" s="181">
        <v>50000</v>
      </c>
      <c r="M51" s="181">
        <v>50000</v>
      </c>
      <c r="N51" s="181">
        <v>50000</v>
      </c>
      <c r="O51" s="181">
        <v>50000</v>
      </c>
      <c r="P51" s="181">
        <v>50000</v>
      </c>
      <c r="Q51" s="181">
        <v>50000</v>
      </c>
      <c r="R51" s="181">
        <v>50000</v>
      </c>
      <c r="T51" t="s">
        <v>644</v>
      </c>
    </row>
    <row r="52" spans="1:20" ht="14.25" customHeight="1" x14ac:dyDescent="0.3">
      <c r="B52" s="138"/>
      <c r="C52" t="s">
        <v>606</v>
      </c>
      <c r="G52" t="s">
        <v>612</v>
      </c>
      <c r="H52" s="171"/>
      <c r="I52" s="171"/>
      <c r="J52" s="171"/>
      <c r="K52" s="171"/>
      <c r="L52" s="171"/>
      <c r="M52" s="171"/>
      <c r="N52" s="171"/>
      <c r="O52" s="171"/>
      <c r="P52" s="171"/>
      <c r="Q52" s="171"/>
      <c r="R52" s="171"/>
    </row>
    <row r="53" spans="1:20" ht="14.25" customHeight="1" x14ac:dyDescent="0.3">
      <c r="B53" s="138"/>
      <c r="C53" t="s">
        <v>610</v>
      </c>
      <c r="G53" t="s">
        <v>612</v>
      </c>
      <c r="H53" s="171"/>
      <c r="I53" s="171"/>
      <c r="J53" s="171"/>
      <c r="K53" s="171"/>
      <c r="L53" s="171"/>
      <c r="M53" s="171"/>
      <c r="N53" s="171"/>
      <c r="O53" s="171"/>
      <c r="P53" s="171"/>
      <c r="Q53" s="171"/>
      <c r="R53" s="171"/>
    </row>
    <row r="54" spans="1:20" ht="14.25" customHeight="1" x14ac:dyDescent="0.3">
      <c r="B54" s="138"/>
      <c r="C54" t="s">
        <v>607</v>
      </c>
      <c r="H54" s="171"/>
      <c r="I54" s="171"/>
      <c r="J54" s="171"/>
      <c r="K54" s="171"/>
      <c r="L54" s="171"/>
      <c r="M54" s="171"/>
      <c r="N54" s="171"/>
      <c r="O54" s="171"/>
      <c r="P54" s="171"/>
      <c r="Q54" s="171"/>
      <c r="R54" s="171"/>
    </row>
    <row r="57" spans="1:20" ht="14.25" customHeight="1" x14ac:dyDescent="0.3">
      <c r="A57" s="195" t="s">
        <v>436</v>
      </c>
      <c r="B57" s="137" t="s">
        <v>649</v>
      </c>
      <c r="C57" s="136"/>
      <c r="D57" s="136"/>
      <c r="E57" s="136"/>
      <c r="F57" s="136"/>
      <c r="G57" s="136"/>
      <c r="H57" s="140"/>
      <c r="I57" s="140"/>
      <c r="J57" s="140"/>
      <c r="K57" s="140"/>
      <c r="L57" s="140"/>
      <c r="M57" s="140"/>
      <c r="N57" s="140"/>
      <c r="O57" s="140"/>
      <c r="P57" s="140"/>
      <c r="Q57" s="140"/>
      <c r="R57" s="140"/>
    </row>
    <row r="58" spans="1:20" ht="14.25" customHeight="1" x14ac:dyDescent="0.3">
      <c r="B58" s="138" t="s">
        <v>603</v>
      </c>
      <c r="H58" s="142"/>
      <c r="I58" s="142"/>
      <c r="J58" s="142"/>
      <c r="K58" s="142"/>
      <c r="L58" s="142"/>
      <c r="M58" s="142"/>
      <c r="N58" s="142"/>
      <c r="O58" s="142"/>
      <c r="P58" s="142"/>
      <c r="Q58" s="142"/>
      <c r="R58" s="142"/>
    </row>
    <row r="59" spans="1:20" ht="14.25" customHeight="1" x14ac:dyDescent="0.3">
      <c r="B59" s="23"/>
      <c r="C59" t="s">
        <v>604</v>
      </c>
      <c r="G59" t="s">
        <v>613</v>
      </c>
      <c r="H59" s="152">
        <f>H32*H5</f>
        <v>147674.89639243993</v>
      </c>
      <c r="I59" s="152">
        <f t="shared" ref="I59:Q59" si="8">I32*I5</f>
        <v>160203.00798733009</v>
      </c>
      <c r="J59" s="152">
        <f t="shared" si="8"/>
        <v>176791.76571437868</v>
      </c>
      <c r="K59" s="152">
        <f t="shared" si="8"/>
        <v>180421.83226702799</v>
      </c>
      <c r="L59" s="152">
        <f t="shared" si="8"/>
        <v>199898.10848897998</v>
      </c>
      <c r="M59" s="152">
        <f t="shared" si="8"/>
        <v>216989.90596799998</v>
      </c>
      <c r="N59" s="152">
        <f t="shared" si="8"/>
        <v>234247.8204</v>
      </c>
      <c r="O59" s="152">
        <f>O32*O5</f>
        <v>247698</v>
      </c>
      <c r="P59" s="152">
        <f t="shared" si="8"/>
        <v>266400</v>
      </c>
      <c r="Q59" s="152">
        <f t="shared" si="8"/>
        <v>286200</v>
      </c>
      <c r="R59" s="152">
        <f>R32*R5</f>
        <v>287460</v>
      </c>
      <c r="T59" t="s">
        <v>627</v>
      </c>
    </row>
    <row r="60" spans="1:20" ht="14.25" customHeight="1" x14ac:dyDescent="0.3">
      <c r="B60" s="23"/>
      <c r="C60" t="s">
        <v>605</v>
      </c>
      <c r="G60" t="s">
        <v>613</v>
      </c>
      <c r="H60" s="152">
        <f t="shared" ref="H60:R60" si="9">H33*H6</f>
        <v>70883.950268371191</v>
      </c>
      <c r="I60" s="152">
        <f t="shared" si="9"/>
        <v>74975.00773807049</v>
      </c>
      <c r="J60" s="152">
        <f t="shared" si="9"/>
        <v>80617.045165756674</v>
      </c>
      <c r="K60" s="152">
        <f t="shared" si="9"/>
        <v>80107.293526560432</v>
      </c>
      <c r="L60" s="152">
        <f t="shared" si="9"/>
        <v>86355.982867239363</v>
      </c>
      <c r="M60" s="152">
        <f t="shared" si="9"/>
        <v>91135.760506559993</v>
      </c>
      <c r="N60" s="152">
        <f t="shared" si="9"/>
        <v>95573.110723200007</v>
      </c>
      <c r="O60" s="152">
        <f t="shared" si="9"/>
        <v>98088.40800000001</v>
      </c>
      <c r="P60" s="152">
        <f t="shared" si="9"/>
        <v>102297.60000000002</v>
      </c>
      <c r="Q60" s="152">
        <f t="shared" si="9"/>
        <v>106466.40000000001</v>
      </c>
      <c r="R60" s="152">
        <f t="shared" si="9"/>
        <v>103485.6</v>
      </c>
      <c r="T60" t="s">
        <v>627</v>
      </c>
    </row>
    <row r="61" spans="1:20" ht="14.25" customHeight="1" x14ac:dyDescent="0.3">
      <c r="B61" s="133"/>
      <c r="C61" t="s">
        <v>606</v>
      </c>
      <c r="G61" t="s">
        <v>613</v>
      </c>
      <c r="H61" s="152">
        <f t="shared" ref="H61:R61" si="10">H34*H7</f>
        <v>0</v>
      </c>
      <c r="I61" s="152">
        <f t="shared" si="10"/>
        <v>0</v>
      </c>
      <c r="J61" s="152">
        <f t="shared" si="10"/>
        <v>0</v>
      </c>
      <c r="K61" s="152">
        <f t="shared" si="10"/>
        <v>0</v>
      </c>
      <c r="L61" s="152">
        <f t="shared" si="10"/>
        <v>0</v>
      </c>
      <c r="M61" s="152">
        <f t="shared" si="10"/>
        <v>0</v>
      </c>
      <c r="N61" s="152">
        <f t="shared" si="10"/>
        <v>0</v>
      </c>
      <c r="O61" s="152">
        <f t="shared" si="10"/>
        <v>0</v>
      </c>
      <c r="P61" s="152">
        <f t="shared" si="10"/>
        <v>0</v>
      </c>
      <c r="Q61" s="152">
        <f t="shared" si="10"/>
        <v>0</v>
      </c>
      <c r="R61" s="152">
        <f t="shared" si="10"/>
        <v>0</v>
      </c>
      <c r="T61" t="s">
        <v>627</v>
      </c>
    </row>
    <row r="62" spans="1:20" ht="14.25" customHeight="1" x14ac:dyDescent="0.3">
      <c r="B62" s="133"/>
      <c r="C62" t="s">
        <v>607</v>
      </c>
      <c r="G62" t="s">
        <v>613</v>
      </c>
      <c r="H62" s="152">
        <f t="shared" ref="H62:R62" si="11">H35*H8</f>
        <v>0</v>
      </c>
      <c r="I62" s="152">
        <f t="shared" si="11"/>
        <v>0</v>
      </c>
      <c r="J62" s="152">
        <f t="shared" si="11"/>
        <v>0</v>
      </c>
      <c r="K62" s="152">
        <f t="shared" si="11"/>
        <v>0</v>
      </c>
      <c r="L62" s="152">
        <f t="shared" si="11"/>
        <v>0</v>
      </c>
      <c r="M62" s="152">
        <f t="shared" si="11"/>
        <v>0</v>
      </c>
      <c r="N62" s="152">
        <f t="shared" si="11"/>
        <v>0</v>
      </c>
      <c r="O62" s="152">
        <f t="shared" si="11"/>
        <v>0</v>
      </c>
      <c r="P62" s="152">
        <f t="shared" si="11"/>
        <v>0</v>
      </c>
      <c r="Q62" s="152">
        <f t="shared" si="11"/>
        <v>0</v>
      </c>
      <c r="R62" s="152">
        <f t="shared" si="11"/>
        <v>0</v>
      </c>
      <c r="T62" t="s">
        <v>627</v>
      </c>
    </row>
    <row r="63" spans="1:20" ht="14.25" hidden="1" customHeight="1" outlineLevel="1" x14ac:dyDescent="0.3">
      <c r="B63" s="143" t="s">
        <v>411</v>
      </c>
      <c r="G63" t="s">
        <v>471</v>
      </c>
      <c r="H63" s="152"/>
      <c r="I63" s="152"/>
      <c r="J63" s="152"/>
      <c r="K63" s="152"/>
      <c r="L63" s="152"/>
      <c r="M63" s="152"/>
      <c r="N63" s="152"/>
      <c r="O63" s="152"/>
      <c r="P63" s="152"/>
      <c r="Q63" s="152"/>
      <c r="R63" s="152"/>
    </row>
    <row r="64" spans="1:20" ht="14.25" hidden="1" customHeight="1" outlineLevel="1" x14ac:dyDescent="0.3">
      <c r="B64" s="133"/>
      <c r="C64" s="144" t="s">
        <v>407</v>
      </c>
      <c r="G64" t="s">
        <v>471</v>
      </c>
      <c r="H64" s="152"/>
      <c r="I64" s="152"/>
      <c r="J64" s="152"/>
      <c r="K64" s="152"/>
      <c r="L64" s="152"/>
      <c r="M64" s="152"/>
      <c r="N64" s="152"/>
      <c r="O64" s="152"/>
      <c r="P64" s="152"/>
      <c r="Q64" s="152"/>
      <c r="R64" s="152"/>
    </row>
    <row r="65" spans="2:40" ht="14.25" hidden="1" customHeight="1" outlineLevel="1" x14ac:dyDescent="0.3">
      <c r="B65" s="133"/>
      <c r="C65" s="144" t="s">
        <v>408</v>
      </c>
      <c r="G65" t="s">
        <v>471</v>
      </c>
      <c r="H65" s="152"/>
      <c r="I65" s="152"/>
      <c r="J65" s="152"/>
      <c r="K65" s="152"/>
      <c r="L65" s="152"/>
      <c r="M65" s="152"/>
      <c r="N65" s="152"/>
      <c r="O65" s="152"/>
      <c r="P65" s="152"/>
      <c r="Q65" s="152"/>
      <c r="R65" s="152"/>
    </row>
    <row r="66" spans="2:40" ht="14.25" hidden="1" customHeight="1" outlineLevel="1" x14ac:dyDescent="0.3">
      <c r="B66" s="135"/>
      <c r="C66" s="144" t="s">
        <v>409</v>
      </c>
      <c r="G66" t="s">
        <v>471</v>
      </c>
      <c r="H66" s="152"/>
      <c r="I66" s="152"/>
      <c r="J66" s="152"/>
      <c r="K66" s="152"/>
      <c r="L66" s="152"/>
      <c r="M66" s="152"/>
      <c r="N66" s="152"/>
      <c r="O66" s="152"/>
      <c r="P66" s="152"/>
      <c r="Q66" s="152"/>
      <c r="R66" s="152"/>
    </row>
    <row r="67" spans="2:40" ht="14.25" hidden="1" customHeight="1" outlineLevel="1" x14ac:dyDescent="0.3">
      <c r="B67" s="135"/>
      <c r="C67" s="144" t="s">
        <v>410</v>
      </c>
      <c r="G67" t="s">
        <v>471</v>
      </c>
      <c r="H67" s="152"/>
      <c r="I67" s="152"/>
      <c r="J67" s="152"/>
      <c r="K67" s="152"/>
      <c r="L67" s="152"/>
      <c r="M67" s="152"/>
      <c r="N67" s="152"/>
      <c r="O67" s="152"/>
      <c r="P67" s="152"/>
      <c r="Q67" s="152"/>
      <c r="R67" s="152"/>
    </row>
    <row r="68" spans="2:40" ht="14.25" hidden="1" customHeight="1" outlineLevel="1" x14ac:dyDescent="0.3">
      <c r="B68" s="143" t="s">
        <v>411</v>
      </c>
      <c r="G68" t="s">
        <v>471</v>
      </c>
      <c r="H68" s="152"/>
      <c r="I68" s="152"/>
      <c r="J68" s="152"/>
      <c r="K68" s="152"/>
      <c r="L68" s="152"/>
      <c r="M68" s="152"/>
      <c r="N68" s="152"/>
      <c r="O68" s="152"/>
      <c r="P68" s="152"/>
      <c r="Q68" s="152"/>
      <c r="R68" s="152"/>
    </row>
    <row r="69" spans="2:40" ht="14.25" hidden="1" customHeight="1" outlineLevel="1" x14ac:dyDescent="0.3">
      <c r="B69" s="133"/>
      <c r="C69" s="144" t="s">
        <v>407</v>
      </c>
      <c r="G69" t="s">
        <v>471</v>
      </c>
      <c r="H69" s="152"/>
      <c r="I69" s="152"/>
      <c r="J69" s="152"/>
      <c r="K69" s="152"/>
      <c r="L69" s="152"/>
      <c r="M69" s="152"/>
      <c r="N69" s="152"/>
      <c r="O69" s="152"/>
      <c r="P69" s="152"/>
      <c r="Q69" s="152"/>
      <c r="R69" s="152"/>
    </row>
    <row r="70" spans="2:40" ht="14.25" hidden="1" customHeight="1" outlineLevel="1" x14ac:dyDescent="0.3">
      <c r="B70" s="133"/>
      <c r="C70" s="144" t="s">
        <v>408</v>
      </c>
      <c r="G70" t="s">
        <v>471</v>
      </c>
      <c r="H70" s="152"/>
      <c r="I70" s="152"/>
      <c r="J70" s="152"/>
      <c r="K70" s="152"/>
      <c r="L70" s="152"/>
      <c r="M70" s="152"/>
      <c r="N70" s="152"/>
      <c r="O70" s="152"/>
      <c r="P70" s="152"/>
      <c r="Q70" s="152"/>
      <c r="R70" s="152"/>
    </row>
    <row r="71" spans="2:40" ht="14.25" hidden="1" customHeight="1" outlineLevel="1" x14ac:dyDescent="0.3">
      <c r="B71" s="133"/>
      <c r="C71" s="144" t="s">
        <v>409</v>
      </c>
      <c r="G71" t="s">
        <v>471</v>
      </c>
      <c r="H71" s="152"/>
      <c r="I71" s="152"/>
      <c r="J71" s="152"/>
      <c r="K71" s="152"/>
      <c r="L71" s="152"/>
      <c r="M71" s="152"/>
      <c r="N71" s="152"/>
      <c r="O71" s="152"/>
      <c r="P71" s="152"/>
      <c r="Q71" s="152"/>
      <c r="R71" s="152"/>
    </row>
    <row r="72" spans="2:40" ht="14.25" hidden="1" customHeight="1" outlineLevel="1" x14ac:dyDescent="0.3">
      <c r="B72" s="133"/>
      <c r="C72" s="144" t="s">
        <v>410</v>
      </c>
      <c r="G72" t="s">
        <v>471</v>
      </c>
      <c r="H72" s="152"/>
      <c r="I72" s="152"/>
      <c r="J72" s="152"/>
      <c r="K72" s="152"/>
      <c r="L72" s="152"/>
      <c r="M72" s="152"/>
      <c r="N72" s="152"/>
      <c r="O72" s="152"/>
      <c r="P72" s="152"/>
      <c r="Q72" s="152"/>
      <c r="R72" s="152"/>
    </row>
    <row r="73" spans="2:40" ht="14.25" customHeight="1" collapsed="1" x14ac:dyDescent="0.3">
      <c r="B73" s="138" t="s">
        <v>608</v>
      </c>
      <c r="H73" s="152"/>
      <c r="I73" s="152"/>
      <c r="J73" s="152"/>
      <c r="K73" s="152"/>
      <c r="L73" s="152"/>
      <c r="M73" s="152"/>
      <c r="N73" s="152"/>
      <c r="O73" s="152"/>
      <c r="P73" s="152"/>
      <c r="Q73" s="152"/>
      <c r="R73" s="152"/>
    </row>
    <row r="74" spans="2:40" ht="14.25" customHeight="1" x14ac:dyDescent="0.3">
      <c r="B74" s="138"/>
      <c r="C74" t="s">
        <v>604</v>
      </c>
      <c r="G74" t="s">
        <v>613</v>
      </c>
      <c r="H74" s="152">
        <f t="shared" ref="H74:R74" si="12">H47*H21</f>
        <v>232097.11440000002</v>
      </c>
      <c r="I74" s="152">
        <f t="shared" si="12"/>
        <v>261589.4958</v>
      </c>
      <c r="J74" s="152">
        <f t="shared" si="12"/>
        <v>290248.49540000001</v>
      </c>
      <c r="K74" s="152">
        <f t="shared" si="12"/>
        <v>327761.40000000002</v>
      </c>
      <c r="L74" s="152">
        <f t="shared" si="12"/>
        <v>358123.39999999997</v>
      </c>
      <c r="M74" s="152">
        <f t="shared" si="12"/>
        <v>359217.80000000005</v>
      </c>
      <c r="N74" s="152">
        <f t="shared" si="12"/>
        <v>359217.80000000005</v>
      </c>
      <c r="O74" s="152">
        <f t="shared" si="12"/>
        <v>380760</v>
      </c>
      <c r="P74" s="152">
        <f t="shared" si="12"/>
        <v>405296.6</v>
      </c>
      <c r="Q74" s="152">
        <f t="shared" si="12"/>
        <v>428529.8</v>
      </c>
      <c r="R74" s="152">
        <f t="shared" si="12"/>
        <v>437087.39999999997</v>
      </c>
      <c r="T74" t="s">
        <v>627</v>
      </c>
    </row>
    <row r="75" spans="2:40" ht="14.25" customHeight="1" x14ac:dyDescent="0.3">
      <c r="B75" s="138"/>
      <c r="C75" t="s">
        <v>607</v>
      </c>
      <c r="G75" t="s">
        <v>613</v>
      </c>
      <c r="H75" s="152">
        <f>H48*H22</f>
        <v>0</v>
      </c>
      <c r="I75" s="152">
        <f t="shared" ref="I75:R75" si="13">I48*I22</f>
        <v>0</v>
      </c>
      <c r="J75" s="152">
        <f t="shared" si="13"/>
        <v>0</v>
      </c>
      <c r="K75" s="152">
        <f t="shared" si="13"/>
        <v>0</v>
      </c>
      <c r="L75" s="152">
        <f t="shared" si="13"/>
        <v>0</v>
      </c>
      <c r="M75" s="152">
        <f t="shared" si="13"/>
        <v>0</v>
      </c>
      <c r="N75" s="152">
        <f t="shared" si="13"/>
        <v>0</v>
      </c>
      <c r="O75" s="152">
        <f t="shared" si="13"/>
        <v>0</v>
      </c>
      <c r="P75" s="152">
        <f t="shared" si="13"/>
        <v>0</v>
      </c>
      <c r="Q75" s="152">
        <f t="shared" si="13"/>
        <v>0</v>
      </c>
      <c r="R75" s="152">
        <f t="shared" si="13"/>
        <v>0</v>
      </c>
      <c r="T75" t="s">
        <v>627</v>
      </c>
    </row>
    <row r="76" spans="2:40" ht="14.25" customHeight="1" x14ac:dyDescent="0.3">
      <c r="B76" s="138" t="s">
        <v>609</v>
      </c>
      <c r="H76" s="152"/>
      <c r="I76" s="152"/>
      <c r="J76" s="152"/>
      <c r="K76" s="152"/>
      <c r="L76" s="152"/>
      <c r="M76" s="152"/>
      <c r="N76" s="152"/>
      <c r="O76" s="152"/>
      <c r="P76" s="152"/>
      <c r="Q76" s="152"/>
      <c r="R76" s="152"/>
    </row>
    <row r="77" spans="2:40" ht="14.25" customHeight="1" x14ac:dyDescent="0.3">
      <c r="B77" s="138"/>
      <c r="C77" t="s">
        <v>604</v>
      </c>
      <c r="G77" t="s">
        <v>613</v>
      </c>
      <c r="H77" s="152">
        <f>H50*H24</f>
        <v>0</v>
      </c>
      <c r="I77" s="152">
        <f t="shared" ref="I77:R77" si="14">I50*I24</f>
        <v>0</v>
      </c>
      <c r="J77" s="152">
        <f t="shared" si="14"/>
        <v>0</v>
      </c>
      <c r="K77" s="152">
        <f t="shared" si="14"/>
        <v>0</v>
      </c>
      <c r="L77" s="152">
        <f t="shared" si="14"/>
        <v>0</v>
      </c>
      <c r="M77" s="152">
        <f t="shared" si="14"/>
        <v>0</v>
      </c>
      <c r="N77" s="152">
        <f t="shared" si="14"/>
        <v>0</v>
      </c>
      <c r="O77" s="152">
        <f t="shared" si="14"/>
        <v>0</v>
      </c>
      <c r="P77" s="152">
        <f t="shared" si="14"/>
        <v>0</v>
      </c>
      <c r="Q77" s="152">
        <f t="shared" si="14"/>
        <v>0</v>
      </c>
      <c r="R77" s="152">
        <f t="shared" si="14"/>
        <v>0</v>
      </c>
      <c r="T77" t="s">
        <v>627</v>
      </c>
    </row>
    <row r="78" spans="2:40" ht="14.25" customHeight="1" x14ac:dyDescent="0.3">
      <c r="B78" s="138"/>
      <c r="C78" t="s">
        <v>605</v>
      </c>
      <c r="G78" t="s">
        <v>613</v>
      </c>
      <c r="H78" s="152">
        <f t="shared" ref="H78:R81" si="15">H51*H25</f>
        <v>9800</v>
      </c>
      <c r="I78" s="152">
        <f t="shared" si="15"/>
        <v>9800</v>
      </c>
      <c r="J78" s="152">
        <f t="shared" si="15"/>
        <v>9800</v>
      </c>
      <c r="K78" s="152">
        <f t="shared" si="15"/>
        <v>9800</v>
      </c>
      <c r="L78" s="152">
        <f t="shared" si="15"/>
        <v>9800</v>
      </c>
      <c r="M78" s="152">
        <f t="shared" si="15"/>
        <v>9800</v>
      </c>
      <c r="N78" s="152">
        <f t="shared" si="15"/>
        <v>10200</v>
      </c>
      <c r="O78" s="152">
        <f t="shared" si="15"/>
        <v>10650</v>
      </c>
      <c r="P78" s="152">
        <f t="shared" si="15"/>
        <v>11100</v>
      </c>
      <c r="Q78" s="152">
        <f t="shared" si="15"/>
        <v>11550</v>
      </c>
      <c r="R78" s="152">
        <f t="shared" si="15"/>
        <v>11650</v>
      </c>
      <c r="T78" t="s">
        <v>627</v>
      </c>
    </row>
    <row r="79" spans="2:40" ht="14.25" customHeight="1" x14ac:dyDescent="0.3">
      <c r="B79" s="138"/>
      <c r="C79" t="s">
        <v>606</v>
      </c>
      <c r="G79" t="s">
        <v>613</v>
      </c>
      <c r="H79" s="152">
        <f t="shared" si="15"/>
        <v>0</v>
      </c>
      <c r="I79" s="152">
        <f t="shared" si="15"/>
        <v>0</v>
      </c>
      <c r="J79" s="152">
        <f t="shared" si="15"/>
        <v>0</v>
      </c>
      <c r="K79" s="152">
        <f t="shared" si="15"/>
        <v>0</v>
      </c>
      <c r="L79" s="152">
        <f t="shared" si="15"/>
        <v>0</v>
      </c>
      <c r="M79" s="152">
        <f t="shared" si="15"/>
        <v>0</v>
      </c>
      <c r="N79" s="152">
        <f t="shared" si="15"/>
        <v>0</v>
      </c>
      <c r="O79" s="152">
        <f t="shared" si="15"/>
        <v>0</v>
      </c>
      <c r="P79" s="152">
        <f t="shared" si="15"/>
        <v>0</v>
      </c>
      <c r="Q79" s="152">
        <f t="shared" si="15"/>
        <v>0</v>
      </c>
      <c r="R79" s="152">
        <f t="shared" si="15"/>
        <v>0</v>
      </c>
      <c r="T79" t="s">
        <v>627</v>
      </c>
      <c r="X79" s="138"/>
      <c r="AD79" s="141"/>
      <c r="AE79" s="141"/>
      <c r="AF79" s="141"/>
      <c r="AG79" s="141"/>
      <c r="AH79" s="141"/>
      <c r="AI79" s="141"/>
      <c r="AJ79" s="141"/>
      <c r="AK79" s="141"/>
      <c r="AL79" s="141"/>
      <c r="AM79" s="141"/>
      <c r="AN79" s="141"/>
    </row>
    <row r="80" spans="2:40" ht="14.25" customHeight="1" x14ac:dyDescent="0.3">
      <c r="B80" s="138"/>
      <c r="C80" t="s">
        <v>610</v>
      </c>
      <c r="G80" t="s">
        <v>613</v>
      </c>
      <c r="H80" s="152">
        <f t="shared" si="15"/>
        <v>0</v>
      </c>
      <c r="I80" s="152">
        <f t="shared" si="15"/>
        <v>0</v>
      </c>
      <c r="J80" s="152">
        <f t="shared" si="15"/>
        <v>0</v>
      </c>
      <c r="K80" s="152">
        <f t="shared" si="15"/>
        <v>0</v>
      </c>
      <c r="L80" s="152">
        <f t="shared" si="15"/>
        <v>0</v>
      </c>
      <c r="M80" s="152">
        <f t="shared" si="15"/>
        <v>0</v>
      </c>
      <c r="N80" s="152">
        <f t="shared" si="15"/>
        <v>0</v>
      </c>
      <c r="O80" s="152">
        <f t="shared" si="15"/>
        <v>0</v>
      </c>
      <c r="P80" s="152">
        <f t="shared" si="15"/>
        <v>0</v>
      </c>
      <c r="Q80" s="152">
        <f t="shared" si="15"/>
        <v>0</v>
      </c>
      <c r="R80" s="152">
        <f t="shared" si="15"/>
        <v>0</v>
      </c>
      <c r="T80" t="s">
        <v>627</v>
      </c>
      <c r="X80" s="138"/>
      <c r="AD80" s="141"/>
      <c r="AE80" s="141"/>
      <c r="AF80" s="141"/>
      <c r="AG80" s="141"/>
      <c r="AH80" s="141"/>
      <c r="AI80" s="141"/>
      <c r="AJ80" s="141"/>
      <c r="AK80" s="141"/>
      <c r="AL80" s="141"/>
      <c r="AM80" s="141"/>
      <c r="AN80" s="141"/>
    </row>
    <row r="81" spans="1:40" ht="14.25" customHeight="1" x14ac:dyDescent="0.3">
      <c r="B81" s="138"/>
      <c r="C81" t="s">
        <v>607</v>
      </c>
      <c r="G81" t="s">
        <v>613</v>
      </c>
      <c r="H81" s="152">
        <f t="shared" si="15"/>
        <v>0</v>
      </c>
      <c r="I81" s="152">
        <f t="shared" si="15"/>
        <v>0</v>
      </c>
      <c r="J81" s="152">
        <f t="shared" si="15"/>
        <v>0</v>
      </c>
      <c r="K81" s="152">
        <f t="shared" si="15"/>
        <v>0</v>
      </c>
      <c r="L81" s="152">
        <f t="shared" si="15"/>
        <v>0</v>
      </c>
      <c r="M81" s="152">
        <f t="shared" si="15"/>
        <v>0</v>
      </c>
      <c r="N81" s="152">
        <f t="shared" si="15"/>
        <v>0</v>
      </c>
      <c r="O81" s="152">
        <f t="shared" si="15"/>
        <v>0</v>
      </c>
      <c r="P81" s="152">
        <f t="shared" si="15"/>
        <v>0</v>
      </c>
      <c r="Q81" s="152">
        <f t="shared" si="15"/>
        <v>0</v>
      </c>
      <c r="R81" s="152">
        <f t="shared" si="15"/>
        <v>0</v>
      </c>
      <c r="T81" t="s">
        <v>627</v>
      </c>
      <c r="X81" s="138"/>
      <c r="AD81" s="141"/>
      <c r="AE81" s="141"/>
      <c r="AF81" s="141"/>
      <c r="AG81" s="141"/>
      <c r="AH81" s="141"/>
      <c r="AI81" s="141"/>
      <c r="AJ81" s="141"/>
      <c r="AK81" s="141"/>
      <c r="AL81" s="141"/>
      <c r="AM81" s="141"/>
      <c r="AN81" s="141"/>
    </row>
    <row r="82" spans="1:40" ht="14.25" customHeight="1" x14ac:dyDescent="0.3">
      <c r="B82" s="138"/>
      <c r="H82" s="152"/>
      <c r="I82" s="152"/>
      <c r="J82" s="152"/>
      <c r="K82" s="152"/>
      <c r="L82" s="152"/>
      <c r="M82" s="152"/>
      <c r="N82" s="152"/>
      <c r="O82" s="152"/>
      <c r="P82" s="152"/>
      <c r="Q82" s="152"/>
      <c r="R82" s="152"/>
      <c r="X82" s="138"/>
      <c r="AD82" s="141"/>
      <c r="AE82" s="141"/>
      <c r="AF82" s="141"/>
      <c r="AG82" s="141"/>
      <c r="AH82" s="141"/>
      <c r="AI82" s="141"/>
      <c r="AJ82" s="141"/>
      <c r="AK82" s="141"/>
      <c r="AL82" s="141"/>
      <c r="AM82" s="141"/>
      <c r="AN82" s="141"/>
    </row>
    <row r="84" spans="1:40" ht="14.25" customHeight="1" x14ac:dyDescent="0.3">
      <c r="A84" s="195" t="s">
        <v>437</v>
      </c>
      <c r="B84" s="137" t="s">
        <v>647</v>
      </c>
      <c r="C84" s="136"/>
      <c r="D84" s="136"/>
      <c r="E84" s="136"/>
      <c r="F84" s="136"/>
      <c r="G84" s="136"/>
      <c r="H84" s="140"/>
      <c r="I84" s="140"/>
      <c r="J84" s="140"/>
      <c r="K84" s="140"/>
      <c r="L84" s="140"/>
      <c r="M84" s="140"/>
      <c r="N84" s="140"/>
      <c r="O84" s="140"/>
      <c r="P84" s="140"/>
      <c r="Q84" s="140"/>
      <c r="R84" s="140"/>
      <c r="X84" s="137" t="s">
        <v>602</v>
      </c>
      <c r="Y84" s="136"/>
      <c r="Z84" s="136"/>
      <c r="AA84" s="136"/>
      <c r="AB84" s="136"/>
      <c r="AC84" s="136"/>
      <c r="AD84" s="140">
        <v>76.907126999999988</v>
      </c>
      <c r="AE84" s="140">
        <v>85.601350999999994</v>
      </c>
      <c r="AF84" s="140">
        <v>94.373000000000005</v>
      </c>
      <c r="AG84" s="140">
        <v>103.913</v>
      </c>
      <c r="AH84" s="140">
        <v>113.354</v>
      </c>
      <c r="AI84" s="140">
        <v>120.786</v>
      </c>
      <c r="AJ84" s="140">
        <v>128.06899999999999</v>
      </c>
      <c r="AK84" s="140">
        <v>130.56200000000001</v>
      </c>
      <c r="AL84" s="140">
        <v>140.785</v>
      </c>
      <c r="AM84" s="140">
        <v>126.416</v>
      </c>
      <c r="AN84" s="140">
        <v>131.083</v>
      </c>
    </row>
    <row r="85" spans="1:40" ht="14.25" customHeight="1" x14ac:dyDescent="0.3">
      <c r="B85" s="138" t="s">
        <v>603</v>
      </c>
      <c r="H85" s="142"/>
      <c r="I85" s="142"/>
      <c r="J85" s="142"/>
      <c r="K85" s="142"/>
      <c r="L85" s="142"/>
      <c r="M85" s="142"/>
      <c r="N85" s="142"/>
      <c r="O85" s="142"/>
      <c r="P85" s="142"/>
      <c r="Q85" s="142"/>
      <c r="R85" s="142"/>
      <c r="X85" s="138" t="s">
        <v>603</v>
      </c>
      <c r="AC85" t="s">
        <v>334</v>
      </c>
      <c r="AD85" s="142">
        <f t="shared" ref="AD85:AN85" si="16">AD84-AD100-AD103</f>
        <v>76.907126999999988</v>
      </c>
      <c r="AE85" s="142">
        <f t="shared" si="16"/>
        <v>85.601350999999994</v>
      </c>
      <c r="AF85" s="142">
        <f t="shared" si="16"/>
        <v>94.373000000000005</v>
      </c>
      <c r="AG85" s="142">
        <f t="shared" si="16"/>
        <v>103.913</v>
      </c>
      <c r="AH85" s="142">
        <f t="shared" si="16"/>
        <v>113.354</v>
      </c>
      <c r="AI85" s="142">
        <f t="shared" si="16"/>
        <v>120.786</v>
      </c>
      <c r="AJ85" s="142">
        <f t="shared" si="16"/>
        <v>128.06899999999999</v>
      </c>
      <c r="AK85" s="142">
        <f t="shared" si="16"/>
        <v>130.56200000000001</v>
      </c>
      <c r="AL85" s="142">
        <f t="shared" si="16"/>
        <v>140.785</v>
      </c>
      <c r="AM85" s="142">
        <f t="shared" si="16"/>
        <v>126.416</v>
      </c>
      <c r="AN85" s="142">
        <f t="shared" si="16"/>
        <v>131.083</v>
      </c>
    </row>
    <row r="86" spans="1:40" ht="14.25" customHeight="1" x14ac:dyDescent="0.3">
      <c r="B86" s="23"/>
      <c r="C86" t="s">
        <v>604</v>
      </c>
      <c r="G86" t="s">
        <v>614</v>
      </c>
      <c r="H86" s="182">
        <v>1.3</v>
      </c>
      <c r="I86" s="182">
        <v>1.3</v>
      </c>
      <c r="J86" s="182">
        <v>1.3</v>
      </c>
      <c r="K86" s="182">
        <v>1.3</v>
      </c>
      <c r="L86" s="182">
        <v>1.3</v>
      </c>
      <c r="M86" s="182">
        <v>1.3</v>
      </c>
      <c r="N86" s="182">
        <v>1.3</v>
      </c>
      <c r="O86" s="182">
        <v>1.3</v>
      </c>
      <c r="P86" s="182">
        <v>1.3</v>
      </c>
      <c r="Q86" s="182">
        <v>1.3</v>
      </c>
      <c r="R86" s="182">
        <v>1.3</v>
      </c>
      <c r="T86" t="s">
        <v>644</v>
      </c>
      <c r="X86" s="23" t="s">
        <v>635</v>
      </c>
      <c r="AC86" t="s">
        <v>334</v>
      </c>
    </row>
    <row r="87" spans="1:40" ht="14.25" customHeight="1" x14ac:dyDescent="0.3">
      <c r="B87" s="23"/>
      <c r="C87" t="s">
        <v>605</v>
      </c>
      <c r="G87" t="s">
        <v>614</v>
      </c>
      <c r="H87" s="182">
        <v>1.3</v>
      </c>
      <c r="I87" s="182">
        <v>1.3</v>
      </c>
      <c r="J87" s="182">
        <v>1.3</v>
      </c>
      <c r="K87" s="182">
        <v>1.3</v>
      </c>
      <c r="L87" s="182">
        <v>1.3</v>
      </c>
      <c r="M87" s="182">
        <v>1.3</v>
      </c>
      <c r="N87" s="182">
        <v>1.3</v>
      </c>
      <c r="O87" s="182">
        <v>1.3</v>
      </c>
      <c r="P87" s="182">
        <v>1.3</v>
      </c>
      <c r="Q87" s="182">
        <v>1.3</v>
      </c>
      <c r="R87" s="182">
        <v>1.3</v>
      </c>
      <c r="T87" t="s">
        <v>644</v>
      </c>
      <c r="X87" s="23" t="s">
        <v>636</v>
      </c>
      <c r="AC87" t="s">
        <v>334</v>
      </c>
    </row>
    <row r="88" spans="1:40" ht="14.25" customHeight="1" x14ac:dyDescent="0.3">
      <c r="B88" s="133"/>
      <c r="C88" t="s">
        <v>606</v>
      </c>
      <c r="G88" t="s">
        <v>614</v>
      </c>
      <c r="H88" s="182">
        <v>1.3</v>
      </c>
      <c r="I88" s="182">
        <v>1.3</v>
      </c>
      <c r="J88" s="182">
        <v>1.3</v>
      </c>
      <c r="K88" s="182">
        <v>1.3</v>
      </c>
      <c r="L88" s="182">
        <v>1.3</v>
      </c>
      <c r="M88" s="182">
        <v>1.3</v>
      </c>
      <c r="N88" s="182">
        <v>1.3</v>
      </c>
      <c r="O88" s="182">
        <v>1.3</v>
      </c>
      <c r="P88" s="182">
        <v>1.3</v>
      </c>
      <c r="Q88" s="182">
        <v>1.3</v>
      </c>
      <c r="R88" s="182">
        <v>1.3</v>
      </c>
      <c r="T88" t="s">
        <v>644</v>
      </c>
      <c r="X88" s="133" t="s">
        <v>646</v>
      </c>
      <c r="AC88" t="s">
        <v>334</v>
      </c>
    </row>
    <row r="89" spans="1:40" ht="14.25" customHeight="1" x14ac:dyDescent="0.3">
      <c r="B89" s="133"/>
      <c r="C89" t="s">
        <v>607</v>
      </c>
      <c r="G89" t="s">
        <v>614</v>
      </c>
      <c r="H89" s="182">
        <v>1.3</v>
      </c>
      <c r="I89" s="182">
        <v>1.3</v>
      </c>
      <c r="J89" s="182">
        <v>1.3</v>
      </c>
      <c r="K89" s="182">
        <v>1.3</v>
      </c>
      <c r="L89" s="182">
        <v>1.3</v>
      </c>
      <c r="M89" s="182">
        <v>1.3</v>
      </c>
      <c r="N89" s="182">
        <v>1.3</v>
      </c>
      <c r="O89" s="182">
        <v>1.3</v>
      </c>
      <c r="P89" s="182">
        <v>1.3</v>
      </c>
      <c r="Q89" s="182">
        <v>1.3</v>
      </c>
      <c r="R89" s="182">
        <v>1.3</v>
      </c>
      <c r="T89" t="s">
        <v>644</v>
      </c>
      <c r="X89" s="133"/>
    </row>
    <row r="90" spans="1:40" ht="14.25" hidden="1" customHeight="1" outlineLevel="1" x14ac:dyDescent="0.3">
      <c r="B90" s="143" t="s">
        <v>411</v>
      </c>
      <c r="H90" s="182"/>
      <c r="I90" s="182"/>
      <c r="J90" s="182"/>
      <c r="K90" s="182"/>
      <c r="L90" s="182"/>
      <c r="M90" s="182"/>
      <c r="N90" s="182"/>
      <c r="O90" s="182"/>
      <c r="P90" s="182"/>
      <c r="Q90" s="182"/>
      <c r="R90" s="182"/>
      <c r="X90" s="134" t="s">
        <v>395</v>
      </c>
      <c r="AC90" t="s">
        <v>334</v>
      </c>
    </row>
    <row r="91" spans="1:40" ht="14.25" hidden="1" customHeight="1" outlineLevel="1" x14ac:dyDescent="0.3">
      <c r="B91" s="133"/>
      <c r="C91" s="144" t="s">
        <v>407</v>
      </c>
      <c r="H91" s="182"/>
      <c r="I91" s="182"/>
      <c r="J91" s="182"/>
      <c r="K91" s="182"/>
      <c r="L91" s="182"/>
      <c r="M91" s="182"/>
      <c r="N91" s="182"/>
      <c r="O91" s="182"/>
      <c r="P91" s="182"/>
      <c r="Q91" s="182"/>
      <c r="R91" s="182"/>
      <c r="X91" s="133" t="s">
        <v>10</v>
      </c>
      <c r="AC91" t="s">
        <v>334</v>
      </c>
    </row>
    <row r="92" spans="1:40" ht="14.25" hidden="1" customHeight="1" outlineLevel="1" x14ac:dyDescent="0.3">
      <c r="B92" s="133"/>
      <c r="C92" s="144" t="s">
        <v>408</v>
      </c>
      <c r="H92" s="182"/>
      <c r="I92" s="182"/>
      <c r="J92" s="182"/>
      <c r="K92" s="182"/>
      <c r="L92" s="182"/>
      <c r="M92" s="182"/>
      <c r="N92" s="182"/>
      <c r="O92" s="182"/>
      <c r="P92" s="182"/>
      <c r="Q92" s="182"/>
      <c r="R92" s="182"/>
      <c r="X92" s="133" t="s">
        <v>12</v>
      </c>
      <c r="AC92" t="s">
        <v>334</v>
      </c>
    </row>
    <row r="93" spans="1:40" ht="14.25" hidden="1" customHeight="1" outlineLevel="1" x14ac:dyDescent="0.3">
      <c r="B93" s="135"/>
      <c r="C93" s="144" t="s">
        <v>409</v>
      </c>
      <c r="H93" s="182"/>
      <c r="I93" s="182"/>
      <c r="J93" s="182"/>
      <c r="K93" s="182"/>
      <c r="L93" s="182"/>
      <c r="M93" s="182"/>
      <c r="N93" s="182"/>
      <c r="O93" s="182"/>
      <c r="P93" s="182"/>
      <c r="Q93" s="182"/>
      <c r="R93" s="182"/>
      <c r="X93" s="135" t="s">
        <v>21</v>
      </c>
      <c r="AC93" t="s">
        <v>334</v>
      </c>
    </row>
    <row r="94" spans="1:40" ht="14.25" hidden="1" customHeight="1" outlineLevel="1" x14ac:dyDescent="0.3">
      <c r="B94" s="135"/>
      <c r="C94" s="144" t="s">
        <v>410</v>
      </c>
      <c r="H94" s="182"/>
      <c r="I94" s="182"/>
      <c r="J94" s="182"/>
      <c r="K94" s="182"/>
      <c r="L94" s="182"/>
      <c r="M94" s="182"/>
      <c r="N94" s="182"/>
      <c r="O94" s="182"/>
      <c r="P94" s="182"/>
      <c r="Q94" s="182"/>
      <c r="R94" s="182"/>
      <c r="X94" s="135"/>
    </row>
    <row r="95" spans="1:40" ht="14.25" hidden="1" customHeight="1" outlineLevel="1" x14ac:dyDescent="0.3">
      <c r="B95" s="143" t="s">
        <v>411</v>
      </c>
      <c r="H95" s="182"/>
      <c r="I95" s="182"/>
      <c r="J95" s="182"/>
      <c r="K95" s="182"/>
      <c r="L95" s="182"/>
      <c r="M95" s="182"/>
      <c r="N95" s="182"/>
      <c r="O95" s="182"/>
      <c r="P95" s="182"/>
      <c r="Q95" s="182"/>
      <c r="R95" s="182"/>
      <c r="X95" s="134" t="s">
        <v>396</v>
      </c>
      <c r="AC95" t="s">
        <v>334</v>
      </c>
    </row>
    <row r="96" spans="1:40" ht="14.25" hidden="1" customHeight="1" outlineLevel="1" x14ac:dyDescent="0.3">
      <c r="B96" s="133"/>
      <c r="C96" s="144" t="s">
        <v>407</v>
      </c>
      <c r="H96" s="182"/>
      <c r="I96" s="182"/>
      <c r="J96" s="182"/>
      <c r="K96" s="182"/>
      <c r="L96" s="182"/>
      <c r="M96" s="182"/>
      <c r="N96" s="182"/>
      <c r="O96" s="182"/>
      <c r="P96" s="182"/>
      <c r="Q96" s="182"/>
      <c r="R96" s="182"/>
      <c r="X96" s="133" t="s">
        <v>10</v>
      </c>
      <c r="AC96" t="s">
        <v>334</v>
      </c>
    </row>
    <row r="97" spans="1:40" ht="14.25" hidden="1" customHeight="1" outlineLevel="1" x14ac:dyDescent="0.3">
      <c r="B97" s="133"/>
      <c r="C97" s="144" t="s">
        <v>408</v>
      </c>
      <c r="H97" s="182"/>
      <c r="I97" s="182"/>
      <c r="J97" s="182"/>
      <c r="K97" s="182"/>
      <c r="L97" s="182"/>
      <c r="M97" s="182"/>
      <c r="N97" s="182"/>
      <c r="O97" s="182"/>
      <c r="P97" s="182"/>
      <c r="Q97" s="182"/>
      <c r="R97" s="182"/>
      <c r="X97" s="133" t="s">
        <v>12</v>
      </c>
      <c r="AC97" t="s">
        <v>334</v>
      </c>
    </row>
    <row r="98" spans="1:40" ht="14.25" hidden="1" customHeight="1" outlineLevel="1" x14ac:dyDescent="0.3">
      <c r="B98" s="133"/>
      <c r="C98" s="144" t="s">
        <v>409</v>
      </c>
      <c r="H98" s="182"/>
      <c r="I98" s="182"/>
      <c r="J98" s="182"/>
      <c r="K98" s="182"/>
      <c r="L98" s="182"/>
      <c r="M98" s="182"/>
      <c r="N98" s="182"/>
      <c r="O98" s="182"/>
      <c r="P98" s="182"/>
      <c r="Q98" s="182"/>
      <c r="R98" s="182"/>
      <c r="X98" s="133" t="s">
        <v>21</v>
      </c>
      <c r="AC98" t="s">
        <v>334</v>
      </c>
    </row>
    <row r="99" spans="1:40" ht="14.25" hidden="1" customHeight="1" outlineLevel="1" x14ac:dyDescent="0.3">
      <c r="B99" s="133"/>
      <c r="C99" s="144" t="s">
        <v>410</v>
      </c>
      <c r="H99" s="182"/>
      <c r="I99" s="182"/>
      <c r="J99" s="182"/>
      <c r="K99" s="182"/>
      <c r="L99" s="182"/>
      <c r="M99" s="182"/>
      <c r="N99" s="182"/>
      <c r="O99" s="182"/>
      <c r="P99" s="182"/>
      <c r="Q99" s="182"/>
      <c r="R99" s="182"/>
      <c r="X99" s="133"/>
    </row>
    <row r="100" spans="1:40" ht="14.25" customHeight="1" collapsed="1" x14ac:dyDescent="0.3">
      <c r="B100" s="138" t="s">
        <v>608</v>
      </c>
      <c r="H100" s="171"/>
      <c r="I100" s="171"/>
      <c r="J100" s="171"/>
      <c r="K100" s="171"/>
      <c r="L100" s="171"/>
      <c r="M100" s="171"/>
      <c r="N100" s="171"/>
      <c r="O100" s="171"/>
      <c r="P100" s="171"/>
      <c r="Q100" s="171"/>
      <c r="R100" s="171"/>
      <c r="X100" s="138" t="s">
        <v>633</v>
      </c>
      <c r="AD100" s="141"/>
      <c r="AE100" s="141"/>
      <c r="AF100" s="141"/>
      <c r="AG100" s="141"/>
      <c r="AH100" s="141"/>
      <c r="AI100" s="141"/>
      <c r="AJ100" s="141"/>
      <c r="AK100" s="141"/>
      <c r="AL100" s="141"/>
      <c r="AM100" s="141"/>
      <c r="AN100" s="141"/>
    </row>
    <row r="101" spans="1:40" ht="14.25" customHeight="1" x14ac:dyDescent="0.3">
      <c r="B101" s="138"/>
      <c r="C101" t="s">
        <v>604</v>
      </c>
      <c r="G101" t="s">
        <v>614</v>
      </c>
      <c r="H101" s="171">
        <v>1</v>
      </c>
      <c r="I101" s="171">
        <v>1</v>
      </c>
      <c r="J101" s="171">
        <v>1</v>
      </c>
      <c r="K101" s="171">
        <v>1</v>
      </c>
      <c r="L101" s="171">
        <v>1</v>
      </c>
      <c r="M101" s="171">
        <v>1</v>
      </c>
      <c r="N101" s="171">
        <v>1</v>
      </c>
      <c r="O101" s="171">
        <v>1</v>
      </c>
      <c r="P101" s="171">
        <v>1</v>
      </c>
      <c r="Q101" s="171">
        <v>1</v>
      </c>
      <c r="R101" s="171">
        <v>1</v>
      </c>
      <c r="T101" t="s">
        <v>644</v>
      </c>
      <c r="X101" s="138"/>
      <c r="AD101" s="141"/>
      <c r="AE101" s="141"/>
      <c r="AF101" s="141"/>
      <c r="AG101" s="141"/>
      <c r="AH101" s="141"/>
      <c r="AI101" s="141"/>
      <c r="AJ101" s="141"/>
      <c r="AK101" s="141"/>
      <c r="AL101" s="141"/>
      <c r="AM101" s="141"/>
      <c r="AN101" s="141"/>
    </row>
    <row r="102" spans="1:40" ht="14.25" customHeight="1" x14ac:dyDescent="0.3">
      <c r="B102" s="138"/>
      <c r="C102" t="s">
        <v>607</v>
      </c>
      <c r="G102" t="s">
        <v>614</v>
      </c>
      <c r="H102" s="171">
        <v>1</v>
      </c>
      <c r="I102" s="171">
        <v>1</v>
      </c>
      <c r="J102" s="171">
        <v>1</v>
      </c>
      <c r="K102" s="171">
        <v>1</v>
      </c>
      <c r="L102" s="171">
        <v>1</v>
      </c>
      <c r="M102" s="171">
        <v>1</v>
      </c>
      <c r="N102" s="171">
        <v>1</v>
      </c>
      <c r="O102" s="171">
        <v>1</v>
      </c>
      <c r="P102" s="171">
        <v>1</v>
      </c>
      <c r="Q102" s="171">
        <v>1</v>
      </c>
      <c r="R102" s="171">
        <v>1</v>
      </c>
      <c r="T102" t="s">
        <v>644</v>
      </c>
      <c r="X102" s="138"/>
      <c r="AD102" s="141"/>
      <c r="AE102" s="141"/>
      <c r="AF102" s="141"/>
      <c r="AG102" s="141"/>
      <c r="AH102" s="141"/>
      <c r="AI102" s="141"/>
      <c r="AJ102" s="141"/>
      <c r="AK102" s="141"/>
      <c r="AL102" s="141"/>
      <c r="AM102" s="141"/>
      <c r="AN102" s="141"/>
    </row>
    <row r="103" spans="1:40" ht="14.25" customHeight="1" x14ac:dyDescent="0.3">
      <c r="B103" s="138" t="s">
        <v>609</v>
      </c>
      <c r="H103" s="171"/>
      <c r="I103" s="171"/>
      <c r="J103" s="171"/>
      <c r="K103" s="171"/>
      <c r="L103" s="171"/>
      <c r="M103" s="171"/>
      <c r="N103" s="171"/>
      <c r="O103" s="171"/>
      <c r="P103" s="171"/>
      <c r="Q103" s="171"/>
      <c r="R103" s="171"/>
      <c r="X103" s="138" t="s">
        <v>634</v>
      </c>
      <c r="AD103" s="141"/>
      <c r="AE103" s="141"/>
      <c r="AF103" s="141"/>
      <c r="AG103" s="141"/>
      <c r="AH103" s="141"/>
      <c r="AI103" s="141"/>
      <c r="AJ103" s="141"/>
      <c r="AK103" s="141"/>
      <c r="AL103" s="141"/>
      <c r="AM103" s="141"/>
      <c r="AN103" s="141"/>
    </row>
    <row r="104" spans="1:40" ht="14.25" customHeight="1" x14ac:dyDescent="0.3">
      <c r="B104" s="138"/>
      <c r="C104" t="s">
        <v>604</v>
      </c>
      <c r="G104" t="s">
        <v>614</v>
      </c>
      <c r="H104" s="171">
        <v>10</v>
      </c>
      <c r="I104" s="171">
        <v>10</v>
      </c>
      <c r="J104" s="171">
        <v>10</v>
      </c>
      <c r="K104" s="171">
        <v>10</v>
      </c>
      <c r="L104" s="171">
        <v>10</v>
      </c>
      <c r="M104" s="171">
        <v>10</v>
      </c>
      <c r="N104" s="171">
        <v>10</v>
      </c>
      <c r="O104" s="171">
        <v>10</v>
      </c>
      <c r="P104" s="171">
        <v>10</v>
      </c>
      <c r="Q104" s="171">
        <v>10</v>
      </c>
      <c r="R104" s="171">
        <v>10</v>
      </c>
      <c r="T104" t="s">
        <v>644</v>
      </c>
      <c r="X104" s="138"/>
      <c r="AD104" s="141"/>
      <c r="AE104" s="141"/>
      <c r="AF104" s="141"/>
      <c r="AG104" s="141"/>
      <c r="AH104" s="141"/>
      <c r="AI104" s="141"/>
      <c r="AJ104" s="141"/>
      <c r="AK104" s="141"/>
      <c r="AL104" s="141"/>
      <c r="AM104" s="141"/>
      <c r="AN104" s="141"/>
    </row>
    <row r="105" spans="1:40" ht="14.25" customHeight="1" x14ac:dyDescent="0.3">
      <c r="B105" s="138"/>
      <c r="C105" t="s">
        <v>605</v>
      </c>
      <c r="G105" t="s">
        <v>614</v>
      </c>
      <c r="H105" s="171">
        <v>10</v>
      </c>
      <c r="I105" s="171">
        <v>10</v>
      </c>
      <c r="J105" s="171">
        <v>10</v>
      </c>
      <c r="K105" s="171">
        <v>10</v>
      </c>
      <c r="L105" s="171">
        <v>10</v>
      </c>
      <c r="M105" s="171">
        <v>10</v>
      </c>
      <c r="N105" s="171">
        <v>10</v>
      </c>
      <c r="O105" s="171">
        <v>10</v>
      </c>
      <c r="P105" s="171">
        <v>10</v>
      </c>
      <c r="Q105" s="171">
        <v>10</v>
      </c>
      <c r="R105" s="171">
        <v>10</v>
      </c>
      <c r="T105" t="s">
        <v>644</v>
      </c>
      <c r="X105" s="138"/>
      <c r="AD105" s="141"/>
      <c r="AE105" s="141"/>
      <c r="AF105" s="141"/>
      <c r="AG105" s="141"/>
      <c r="AH105" s="141"/>
      <c r="AI105" s="141"/>
      <c r="AJ105" s="141"/>
      <c r="AK105" s="141"/>
      <c r="AL105" s="141"/>
      <c r="AM105" s="141"/>
      <c r="AN105" s="141"/>
    </row>
    <row r="106" spans="1:40" ht="14.25" customHeight="1" x14ac:dyDescent="0.3">
      <c r="B106" s="138"/>
      <c r="C106" t="s">
        <v>606</v>
      </c>
      <c r="G106" t="s">
        <v>614</v>
      </c>
      <c r="H106" s="171">
        <v>10</v>
      </c>
      <c r="I106" s="171">
        <v>10</v>
      </c>
      <c r="J106" s="171">
        <v>10</v>
      </c>
      <c r="K106" s="171">
        <v>10</v>
      </c>
      <c r="L106" s="171">
        <v>10</v>
      </c>
      <c r="M106" s="171">
        <v>10</v>
      </c>
      <c r="N106" s="171">
        <v>10</v>
      </c>
      <c r="O106" s="171">
        <v>10</v>
      </c>
      <c r="P106" s="171">
        <v>10</v>
      </c>
      <c r="Q106" s="171">
        <v>10</v>
      </c>
      <c r="R106" s="171">
        <v>10</v>
      </c>
      <c r="T106" t="s">
        <v>644</v>
      </c>
      <c r="X106" s="138"/>
      <c r="AD106" s="141"/>
      <c r="AE106" s="141"/>
      <c r="AF106" s="141"/>
      <c r="AG106" s="141"/>
      <c r="AH106" s="141"/>
      <c r="AI106" s="141"/>
      <c r="AJ106" s="141"/>
      <c r="AK106" s="141"/>
      <c r="AL106" s="141"/>
      <c r="AM106" s="141"/>
      <c r="AN106" s="141"/>
    </row>
    <row r="107" spans="1:40" ht="14.25" customHeight="1" x14ac:dyDescent="0.3">
      <c r="B107" s="138"/>
      <c r="C107" t="s">
        <v>610</v>
      </c>
      <c r="G107" t="s">
        <v>614</v>
      </c>
      <c r="H107" s="171">
        <v>10</v>
      </c>
      <c r="I107" s="171">
        <v>10</v>
      </c>
      <c r="J107" s="171">
        <v>10</v>
      </c>
      <c r="K107" s="171">
        <v>10</v>
      </c>
      <c r="L107" s="171">
        <v>10</v>
      </c>
      <c r="M107" s="171">
        <v>10</v>
      </c>
      <c r="N107" s="171">
        <v>10</v>
      </c>
      <c r="O107" s="171">
        <v>10</v>
      </c>
      <c r="P107" s="171">
        <v>10</v>
      </c>
      <c r="Q107" s="171">
        <v>10</v>
      </c>
      <c r="R107" s="171">
        <v>10</v>
      </c>
      <c r="T107" t="s">
        <v>644</v>
      </c>
      <c r="X107" s="138"/>
      <c r="AD107" s="141"/>
      <c r="AE107" s="141"/>
      <c r="AF107" s="141"/>
      <c r="AG107" s="141"/>
      <c r="AH107" s="141"/>
      <c r="AI107" s="141"/>
      <c r="AJ107" s="141"/>
      <c r="AK107" s="141"/>
      <c r="AL107" s="141"/>
      <c r="AM107" s="141"/>
      <c r="AN107" s="141"/>
    </row>
    <row r="108" spans="1:40" ht="14.25" customHeight="1" x14ac:dyDescent="0.3">
      <c r="B108" s="138"/>
      <c r="C108" t="s">
        <v>607</v>
      </c>
      <c r="G108" t="s">
        <v>614</v>
      </c>
      <c r="H108" s="171">
        <v>10</v>
      </c>
      <c r="I108" s="171">
        <v>10</v>
      </c>
      <c r="J108" s="171">
        <v>10</v>
      </c>
      <c r="K108" s="171">
        <v>10</v>
      </c>
      <c r="L108" s="171">
        <v>10</v>
      </c>
      <c r="M108" s="171">
        <v>10</v>
      </c>
      <c r="N108" s="171">
        <v>10</v>
      </c>
      <c r="O108" s="171">
        <v>10</v>
      </c>
      <c r="P108" s="171">
        <v>10</v>
      </c>
      <c r="Q108" s="171">
        <v>10</v>
      </c>
      <c r="R108" s="171">
        <v>10</v>
      </c>
      <c r="T108" t="s">
        <v>644</v>
      </c>
      <c r="X108" s="138"/>
      <c r="AD108" s="141"/>
      <c r="AE108" s="141"/>
      <c r="AF108" s="141"/>
      <c r="AG108" s="141"/>
      <c r="AH108" s="141"/>
      <c r="AI108" s="141"/>
      <c r="AJ108" s="141"/>
      <c r="AK108" s="141"/>
      <c r="AL108" s="141"/>
      <c r="AM108" s="141"/>
      <c r="AN108" s="141"/>
    </row>
    <row r="109" spans="1:40" ht="14.25" customHeight="1" x14ac:dyDescent="0.3">
      <c r="B109" s="138"/>
      <c r="H109" s="141"/>
      <c r="I109" s="141"/>
      <c r="J109" s="141"/>
      <c r="K109" s="141"/>
      <c r="L109" s="141"/>
      <c r="M109" s="141"/>
      <c r="N109" s="141"/>
      <c r="O109" s="141"/>
      <c r="P109" s="141"/>
      <c r="Q109" s="141"/>
      <c r="R109" s="141"/>
      <c r="X109" s="138"/>
      <c r="AD109" s="141"/>
      <c r="AE109" s="141"/>
      <c r="AF109" s="141"/>
      <c r="AG109" s="141"/>
      <c r="AH109" s="141"/>
      <c r="AI109" s="141"/>
      <c r="AJ109" s="141"/>
      <c r="AK109" s="141"/>
      <c r="AL109" s="141"/>
      <c r="AM109" s="141"/>
      <c r="AN109" s="141"/>
    </row>
    <row r="111" spans="1:40" ht="14.25" customHeight="1" x14ac:dyDescent="0.3">
      <c r="A111" s="195" t="s">
        <v>501</v>
      </c>
      <c r="B111" s="137" t="s">
        <v>615</v>
      </c>
      <c r="C111" s="136"/>
      <c r="D111" s="136"/>
      <c r="E111" s="136"/>
      <c r="F111" s="136"/>
      <c r="G111" s="136"/>
      <c r="H111" s="150"/>
      <c r="I111" s="150"/>
      <c r="J111" s="150"/>
      <c r="K111" s="150"/>
      <c r="L111" s="150"/>
      <c r="M111" s="150"/>
      <c r="N111" s="150"/>
      <c r="O111" s="150"/>
      <c r="P111" s="150"/>
      <c r="Q111" s="150"/>
      <c r="R111" s="150"/>
      <c r="X111" s="15"/>
      <c r="AB111" s="141"/>
      <c r="AC111" s="141"/>
      <c r="AD111" s="141"/>
      <c r="AE111" s="141"/>
      <c r="AF111" s="141"/>
      <c r="AG111" s="141"/>
      <c r="AH111" s="141"/>
      <c r="AI111" s="141"/>
      <c r="AJ111" s="141"/>
      <c r="AK111" s="141"/>
      <c r="AL111" s="141"/>
    </row>
    <row r="112" spans="1:40" ht="14.25" customHeight="1" x14ac:dyDescent="0.3">
      <c r="B112" s="138" t="s">
        <v>603</v>
      </c>
      <c r="H112" s="152"/>
      <c r="I112" s="152"/>
      <c r="J112" s="152"/>
      <c r="K112" s="152"/>
      <c r="L112" s="152"/>
      <c r="M112" s="152"/>
      <c r="N112" s="152"/>
      <c r="O112" s="152"/>
      <c r="P112" s="152"/>
      <c r="Q112" s="152"/>
      <c r="R112" s="152"/>
      <c r="T112" t="s">
        <v>627</v>
      </c>
      <c r="X112" s="15"/>
      <c r="AB112" s="141"/>
      <c r="AC112" s="141"/>
      <c r="AD112" s="141"/>
      <c r="AE112" s="141"/>
      <c r="AF112" s="141"/>
      <c r="AG112" s="141"/>
      <c r="AH112" s="141"/>
      <c r="AI112" s="141"/>
      <c r="AJ112" s="141"/>
      <c r="AK112" s="141"/>
      <c r="AL112" s="141"/>
    </row>
    <row r="113" spans="1:38" ht="14.25" customHeight="1" x14ac:dyDescent="0.3">
      <c r="B113" s="23"/>
      <c r="C113" t="s">
        <v>604</v>
      </c>
      <c r="G113" t="s">
        <v>616</v>
      </c>
      <c r="H113" s="152">
        <f>H59*H86</f>
        <v>191977.36531017191</v>
      </c>
      <c r="I113" s="152">
        <f t="shared" ref="I113:R113" si="17">I59*I86</f>
        <v>208263.91038352912</v>
      </c>
      <c r="J113" s="152">
        <f t="shared" si="17"/>
        <v>229829.29542869228</v>
      </c>
      <c r="K113" s="152">
        <f t="shared" si="17"/>
        <v>234548.3819471364</v>
      </c>
      <c r="L113" s="152">
        <f t="shared" si="17"/>
        <v>259867.54103567399</v>
      </c>
      <c r="M113" s="152">
        <f t="shared" si="17"/>
        <v>282086.87775839999</v>
      </c>
      <c r="N113" s="152">
        <f t="shared" si="17"/>
        <v>304522.16652000003</v>
      </c>
      <c r="O113" s="152">
        <f t="shared" si="17"/>
        <v>322007.40000000002</v>
      </c>
      <c r="P113" s="152">
        <f t="shared" si="17"/>
        <v>346320</v>
      </c>
      <c r="Q113" s="152">
        <f t="shared" si="17"/>
        <v>372060</v>
      </c>
      <c r="R113" s="152">
        <f t="shared" si="17"/>
        <v>373698</v>
      </c>
      <c r="T113" t="s">
        <v>627</v>
      </c>
      <c r="X113" s="15"/>
      <c r="AB113" s="141"/>
      <c r="AC113" s="141"/>
      <c r="AD113" s="141"/>
      <c r="AE113" s="141"/>
      <c r="AF113" s="141"/>
      <c r="AG113" s="141"/>
      <c r="AH113" s="141"/>
      <c r="AI113" s="141"/>
      <c r="AJ113" s="141"/>
      <c r="AK113" s="141"/>
      <c r="AL113" s="141"/>
    </row>
    <row r="114" spans="1:38" ht="14.25" customHeight="1" x14ac:dyDescent="0.3">
      <c r="B114" s="23"/>
      <c r="C114" t="s">
        <v>605</v>
      </c>
      <c r="G114" t="s">
        <v>616</v>
      </c>
      <c r="H114" s="152">
        <f t="shared" ref="H114:R114" si="18">H60*H87</f>
        <v>92149.135348882555</v>
      </c>
      <c r="I114" s="152">
        <f t="shared" si="18"/>
        <v>97467.510059491644</v>
      </c>
      <c r="J114" s="152">
        <f t="shared" si="18"/>
        <v>104802.15871548367</v>
      </c>
      <c r="K114" s="152">
        <f t="shared" si="18"/>
        <v>104139.48158452856</v>
      </c>
      <c r="L114" s="152">
        <f t="shared" si="18"/>
        <v>112262.77772741117</v>
      </c>
      <c r="M114" s="152">
        <f t="shared" si="18"/>
        <v>118476.48865852799</v>
      </c>
      <c r="N114" s="152">
        <f t="shared" si="18"/>
        <v>124245.04394016002</v>
      </c>
      <c r="O114" s="152">
        <f t="shared" si="18"/>
        <v>127514.93040000001</v>
      </c>
      <c r="P114" s="152">
        <f t="shared" si="18"/>
        <v>132986.88000000003</v>
      </c>
      <c r="Q114" s="152">
        <f t="shared" si="18"/>
        <v>138406.32</v>
      </c>
      <c r="R114" s="152">
        <f t="shared" si="18"/>
        <v>134531.28</v>
      </c>
      <c r="T114" t="s">
        <v>627</v>
      </c>
      <c r="X114" s="15"/>
      <c r="AB114" s="141"/>
      <c r="AC114" s="141"/>
      <c r="AD114" s="141"/>
      <c r="AE114" s="141"/>
      <c r="AF114" s="141"/>
      <c r="AG114" s="141"/>
      <c r="AH114" s="141"/>
      <c r="AI114" s="141"/>
      <c r="AJ114" s="141"/>
      <c r="AK114" s="141"/>
      <c r="AL114" s="141"/>
    </row>
    <row r="115" spans="1:38" ht="14.25" customHeight="1" x14ac:dyDescent="0.3">
      <c r="B115" s="133"/>
      <c r="C115" t="s">
        <v>606</v>
      </c>
      <c r="G115" t="s">
        <v>616</v>
      </c>
      <c r="H115" s="152">
        <f t="shared" ref="H115:R115" si="19">H61*H88</f>
        <v>0</v>
      </c>
      <c r="I115" s="152">
        <f t="shared" si="19"/>
        <v>0</v>
      </c>
      <c r="J115" s="152">
        <f t="shared" si="19"/>
        <v>0</v>
      </c>
      <c r="K115" s="152">
        <f t="shared" si="19"/>
        <v>0</v>
      </c>
      <c r="L115" s="152">
        <f t="shared" si="19"/>
        <v>0</v>
      </c>
      <c r="M115" s="152">
        <f t="shared" si="19"/>
        <v>0</v>
      </c>
      <c r="N115" s="152">
        <f t="shared" si="19"/>
        <v>0</v>
      </c>
      <c r="O115" s="152">
        <f t="shared" si="19"/>
        <v>0</v>
      </c>
      <c r="P115" s="152">
        <f t="shared" si="19"/>
        <v>0</v>
      </c>
      <c r="Q115" s="152">
        <f t="shared" si="19"/>
        <v>0</v>
      </c>
      <c r="R115" s="152">
        <f t="shared" si="19"/>
        <v>0</v>
      </c>
      <c r="T115" t="s">
        <v>627</v>
      </c>
      <c r="X115" s="15"/>
      <c r="AB115" s="141"/>
      <c r="AC115" s="141"/>
      <c r="AD115" s="141"/>
      <c r="AE115" s="141"/>
      <c r="AF115" s="141"/>
      <c r="AG115" s="141"/>
      <c r="AH115" s="141"/>
      <c r="AI115" s="141"/>
      <c r="AJ115" s="141"/>
      <c r="AK115" s="141"/>
      <c r="AL115" s="141"/>
    </row>
    <row r="116" spans="1:38" ht="14.25" customHeight="1" x14ac:dyDescent="0.3">
      <c r="B116" s="133"/>
      <c r="C116" t="s">
        <v>607</v>
      </c>
      <c r="G116" t="s">
        <v>616</v>
      </c>
      <c r="H116" s="152">
        <f t="shared" ref="H116:R116" si="20">H62*H89</f>
        <v>0</v>
      </c>
      <c r="I116" s="152">
        <f t="shared" si="20"/>
        <v>0</v>
      </c>
      <c r="J116" s="152">
        <f t="shared" si="20"/>
        <v>0</v>
      </c>
      <c r="K116" s="152">
        <f t="shared" si="20"/>
        <v>0</v>
      </c>
      <c r="L116" s="152">
        <f t="shared" si="20"/>
        <v>0</v>
      </c>
      <c r="M116" s="152">
        <f t="shared" si="20"/>
        <v>0</v>
      </c>
      <c r="N116" s="152">
        <f t="shared" si="20"/>
        <v>0</v>
      </c>
      <c r="O116" s="152">
        <f t="shared" si="20"/>
        <v>0</v>
      </c>
      <c r="P116" s="152">
        <f t="shared" si="20"/>
        <v>0</v>
      </c>
      <c r="Q116" s="152">
        <f t="shared" si="20"/>
        <v>0</v>
      </c>
      <c r="R116" s="152">
        <f t="shared" si="20"/>
        <v>0</v>
      </c>
      <c r="T116" t="s">
        <v>627</v>
      </c>
      <c r="X116" s="15"/>
      <c r="AB116" s="141"/>
      <c r="AC116" s="141"/>
      <c r="AD116" s="141"/>
      <c r="AE116" s="141"/>
      <c r="AF116" s="141"/>
      <c r="AG116" s="141"/>
      <c r="AH116" s="141"/>
      <c r="AI116" s="141"/>
      <c r="AJ116" s="141"/>
      <c r="AK116" s="141"/>
      <c r="AL116" s="141"/>
    </row>
    <row r="117" spans="1:38" ht="14.25" hidden="1" customHeight="1" outlineLevel="1" x14ac:dyDescent="0.3">
      <c r="B117" s="143" t="s">
        <v>411</v>
      </c>
      <c r="D117" s="144"/>
      <c r="X117" s="15"/>
      <c r="AB117" s="141"/>
      <c r="AC117" s="141"/>
      <c r="AD117" s="141"/>
      <c r="AE117" s="141"/>
      <c r="AF117" s="141"/>
      <c r="AG117" s="141"/>
      <c r="AH117" s="141"/>
      <c r="AI117" s="141"/>
      <c r="AJ117" s="141"/>
      <c r="AK117" s="141"/>
      <c r="AL117" s="141"/>
    </row>
    <row r="118" spans="1:38" ht="14.25" hidden="1" customHeight="1" outlineLevel="1" x14ac:dyDescent="0.3">
      <c r="B118" s="133"/>
      <c r="C118" s="144" t="s">
        <v>407</v>
      </c>
      <c r="D118" s="144"/>
      <c r="X118" s="15"/>
      <c r="AB118" s="141"/>
      <c r="AC118" s="141"/>
      <c r="AD118" s="141"/>
      <c r="AE118" s="141"/>
      <c r="AF118" s="141"/>
      <c r="AG118" s="141"/>
      <c r="AH118" s="141"/>
      <c r="AI118" s="141"/>
      <c r="AJ118" s="141"/>
      <c r="AK118" s="141"/>
      <c r="AL118" s="141"/>
    </row>
    <row r="119" spans="1:38" ht="14.25" hidden="1" customHeight="1" outlineLevel="1" x14ac:dyDescent="0.3">
      <c r="B119" s="133"/>
      <c r="C119" s="144" t="s">
        <v>408</v>
      </c>
      <c r="D119" s="144"/>
      <c r="X119" s="15"/>
      <c r="AB119" s="141"/>
      <c r="AC119" s="141"/>
      <c r="AD119" s="141"/>
      <c r="AE119" s="141"/>
      <c r="AF119" s="141"/>
      <c r="AG119" s="141"/>
      <c r="AH119" s="141"/>
      <c r="AI119" s="141"/>
      <c r="AJ119" s="141"/>
      <c r="AK119" s="141"/>
      <c r="AL119" s="141"/>
    </row>
    <row r="120" spans="1:38" ht="14.25" hidden="1" customHeight="1" outlineLevel="1" x14ac:dyDescent="0.3">
      <c r="B120" s="135"/>
      <c r="C120" s="144" t="s">
        <v>409</v>
      </c>
      <c r="D120" s="144"/>
      <c r="X120" s="15"/>
      <c r="AB120" s="141"/>
      <c r="AC120" s="141"/>
      <c r="AD120" s="141"/>
      <c r="AE120" s="141"/>
      <c r="AF120" s="141"/>
      <c r="AG120" s="141"/>
      <c r="AH120" s="141"/>
      <c r="AI120" s="141"/>
      <c r="AJ120" s="141"/>
      <c r="AK120" s="141"/>
      <c r="AL120" s="141"/>
    </row>
    <row r="121" spans="1:38" ht="14.25" hidden="1" customHeight="1" outlineLevel="1" x14ac:dyDescent="0.3">
      <c r="B121" s="135"/>
      <c r="C121" s="144" t="s">
        <v>410</v>
      </c>
      <c r="D121" s="144"/>
      <c r="X121" s="15"/>
      <c r="AB121" s="141"/>
      <c r="AC121" s="141"/>
      <c r="AD121" s="141"/>
      <c r="AE121" s="141"/>
      <c r="AF121" s="141"/>
      <c r="AG121" s="141"/>
      <c r="AH121" s="141"/>
      <c r="AI121" s="141"/>
      <c r="AJ121" s="141"/>
      <c r="AK121" s="141"/>
      <c r="AL121" s="141"/>
    </row>
    <row r="122" spans="1:38" ht="14.25" hidden="1" customHeight="1" outlineLevel="1" x14ac:dyDescent="0.3">
      <c r="B122" s="143" t="s">
        <v>411</v>
      </c>
      <c r="D122" s="144"/>
      <c r="X122" s="15"/>
      <c r="AB122" s="141"/>
      <c r="AC122" s="141"/>
      <c r="AD122" s="141"/>
      <c r="AE122" s="141"/>
      <c r="AF122" s="141"/>
      <c r="AG122" s="141"/>
      <c r="AH122" s="141"/>
      <c r="AI122" s="141"/>
      <c r="AJ122" s="141"/>
      <c r="AK122" s="141"/>
      <c r="AL122" s="141"/>
    </row>
    <row r="123" spans="1:38" ht="14.25" hidden="1" customHeight="1" outlineLevel="1" x14ac:dyDescent="0.3">
      <c r="B123" s="133"/>
      <c r="C123" s="144" t="s">
        <v>407</v>
      </c>
      <c r="D123" s="144"/>
      <c r="X123" s="15"/>
      <c r="AB123" s="141"/>
      <c r="AC123" s="141"/>
      <c r="AD123" s="141"/>
      <c r="AE123" s="141"/>
      <c r="AF123" s="141"/>
      <c r="AG123" s="141"/>
      <c r="AH123" s="141"/>
      <c r="AI123" s="141"/>
      <c r="AJ123" s="141"/>
      <c r="AK123" s="141"/>
      <c r="AL123" s="141"/>
    </row>
    <row r="124" spans="1:38" ht="14.25" hidden="1" customHeight="1" outlineLevel="1" x14ac:dyDescent="0.3">
      <c r="B124" s="133"/>
      <c r="C124" s="144" t="s">
        <v>408</v>
      </c>
      <c r="D124" s="144"/>
      <c r="X124" s="15"/>
      <c r="AB124" s="141"/>
      <c r="AC124" s="141"/>
      <c r="AD124" s="141"/>
      <c r="AE124" s="141"/>
      <c r="AF124" s="141"/>
      <c r="AG124" s="141"/>
      <c r="AH124" s="141"/>
      <c r="AI124" s="141"/>
      <c r="AJ124" s="141"/>
      <c r="AK124" s="141"/>
      <c r="AL124" s="141"/>
    </row>
    <row r="125" spans="1:38" ht="14.25" hidden="1" customHeight="1" outlineLevel="1" x14ac:dyDescent="0.3">
      <c r="A125" s="196"/>
      <c r="B125" s="133"/>
      <c r="C125" s="144" t="s">
        <v>409</v>
      </c>
      <c r="D125" s="144"/>
      <c r="X125" s="15"/>
      <c r="AB125" s="141"/>
      <c r="AC125" s="141"/>
      <c r="AD125" s="141"/>
      <c r="AE125" s="141"/>
      <c r="AF125" s="141"/>
      <c r="AG125" s="141"/>
      <c r="AH125" s="141"/>
      <c r="AI125" s="141"/>
      <c r="AJ125" s="141"/>
      <c r="AK125" s="141"/>
      <c r="AL125" s="141"/>
    </row>
    <row r="126" spans="1:38" ht="14.25" hidden="1" customHeight="1" outlineLevel="1" x14ac:dyDescent="0.3">
      <c r="A126" s="196"/>
      <c r="B126" s="133"/>
      <c r="C126" s="144" t="s">
        <v>410</v>
      </c>
      <c r="D126" s="144"/>
      <c r="X126" s="15"/>
      <c r="AB126" s="141"/>
      <c r="AC126" s="141"/>
      <c r="AD126" s="141"/>
      <c r="AE126" s="141"/>
      <c r="AF126" s="141"/>
      <c r="AG126" s="141"/>
      <c r="AH126" s="141"/>
      <c r="AI126" s="141"/>
      <c r="AJ126" s="141"/>
      <c r="AK126" s="141"/>
      <c r="AL126" s="141"/>
    </row>
    <row r="127" spans="1:38" ht="14.25" customHeight="1" collapsed="1" x14ac:dyDescent="0.3">
      <c r="A127" s="196"/>
      <c r="B127" s="138" t="s">
        <v>608</v>
      </c>
      <c r="D127" s="144"/>
      <c r="H127" s="151"/>
      <c r="X127" s="15"/>
      <c r="AB127" s="141"/>
      <c r="AC127" s="141"/>
      <c r="AD127" s="141"/>
      <c r="AE127" s="141"/>
      <c r="AF127" s="141"/>
      <c r="AG127" s="141"/>
      <c r="AH127" s="141"/>
      <c r="AI127" s="141"/>
      <c r="AJ127" s="141"/>
      <c r="AK127" s="141"/>
      <c r="AL127" s="141"/>
    </row>
    <row r="128" spans="1:38" ht="14.25" customHeight="1" x14ac:dyDescent="0.3">
      <c r="A128" s="196"/>
      <c r="B128" s="138"/>
      <c r="C128" t="s">
        <v>604</v>
      </c>
      <c r="G128" t="s">
        <v>616</v>
      </c>
      <c r="H128" s="152">
        <f>H74*H101</f>
        <v>232097.11440000002</v>
      </c>
      <c r="I128" s="152">
        <f t="shared" ref="I128:R128" si="21">I74*I101</f>
        <v>261589.4958</v>
      </c>
      <c r="J128" s="152">
        <f t="shared" si="21"/>
        <v>290248.49540000001</v>
      </c>
      <c r="K128" s="152">
        <f t="shared" si="21"/>
        <v>327761.40000000002</v>
      </c>
      <c r="L128" s="152">
        <f t="shared" si="21"/>
        <v>358123.39999999997</v>
      </c>
      <c r="M128" s="152">
        <f t="shared" si="21"/>
        <v>359217.80000000005</v>
      </c>
      <c r="N128" s="152">
        <f t="shared" si="21"/>
        <v>359217.80000000005</v>
      </c>
      <c r="O128" s="152">
        <f t="shared" si="21"/>
        <v>380760</v>
      </c>
      <c r="P128" s="152">
        <f t="shared" si="21"/>
        <v>405296.6</v>
      </c>
      <c r="Q128" s="152">
        <f t="shared" si="21"/>
        <v>428529.8</v>
      </c>
      <c r="R128" s="152">
        <f t="shared" si="21"/>
        <v>437087.39999999997</v>
      </c>
      <c r="T128" t="s">
        <v>627</v>
      </c>
      <c r="X128" s="15"/>
      <c r="AB128" s="141"/>
      <c r="AC128" s="141"/>
      <c r="AD128" s="141"/>
      <c r="AE128" s="141"/>
      <c r="AF128" s="141"/>
      <c r="AG128" s="141"/>
      <c r="AH128" s="141"/>
      <c r="AI128" s="141"/>
      <c r="AJ128" s="141"/>
      <c r="AK128" s="141"/>
      <c r="AL128" s="141"/>
    </row>
    <row r="129" spans="1:38" ht="14.25" customHeight="1" x14ac:dyDescent="0.3">
      <c r="A129" s="196"/>
      <c r="B129" s="138"/>
      <c r="C129" t="s">
        <v>607</v>
      </c>
      <c r="G129" t="s">
        <v>616</v>
      </c>
      <c r="H129" s="152">
        <f>H75*H102</f>
        <v>0</v>
      </c>
      <c r="I129" s="152">
        <f t="shared" ref="I129:R129" si="22">I75*I102</f>
        <v>0</v>
      </c>
      <c r="J129" s="152">
        <f t="shared" si="22"/>
        <v>0</v>
      </c>
      <c r="K129" s="152">
        <f t="shared" si="22"/>
        <v>0</v>
      </c>
      <c r="L129" s="152">
        <f t="shared" si="22"/>
        <v>0</v>
      </c>
      <c r="M129" s="152">
        <f t="shared" si="22"/>
        <v>0</v>
      </c>
      <c r="N129" s="152">
        <f t="shared" si="22"/>
        <v>0</v>
      </c>
      <c r="O129" s="152">
        <f t="shared" si="22"/>
        <v>0</v>
      </c>
      <c r="P129" s="152">
        <f t="shared" si="22"/>
        <v>0</v>
      </c>
      <c r="Q129" s="152">
        <f t="shared" si="22"/>
        <v>0</v>
      </c>
      <c r="R129" s="152">
        <f t="shared" si="22"/>
        <v>0</v>
      </c>
      <c r="T129" t="s">
        <v>627</v>
      </c>
      <c r="X129" s="15"/>
      <c r="AB129" s="141"/>
      <c r="AC129" s="141"/>
      <c r="AD129" s="141"/>
      <c r="AE129" s="141"/>
      <c r="AF129" s="141"/>
      <c r="AG129" s="141"/>
      <c r="AH129" s="141"/>
      <c r="AI129" s="141"/>
      <c r="AJ129" s="141"/>
      <c r="AK129" s="141"/>
      <c r="AL129" s="141"/>
    </row>
    <row r="130" spans="1:38" ht="14.25" customHeight="1" x14ac:dyDescent="0.3">
      <c r="A130" s="196"/>
      <c r="B130" s="138" t="s">
        <v>609</v>
      </c>
      <c r="H130" s="151"/>
      <c r="I130" s="151"/>
      <c r="J130" s="151"/>
      <c r="K130" s="151"/>
      <c r="L130" s="151"/>
      <c r="M130" s="151"/>
      <c r="N130" s="151"/>
      <c r="O130" s="151"/>
      <c r="P130" s="151"/>
      <c r="Q130" s="151"/>
      <c r="R130" s="151"/>
      <c r="X130" s="15"/>
      <c r="AB130" s="141"/>
      <c r="AC130" s="141"/>
      <c r="AD130" s="141"/>
      <c r="AE130" s="141"/>
      <c r="AF130" s="141"/>
      <c r="AG130" s="141"/>
      <c r="AH130" s="141"/>
      <c r="AI130" s="141"/>
      <c r="AJ130" s="141"/>
      <c r="AK130" s="141"/>
      <c r="AL130" s="141"/>
    </row>
    <row r="131" spans="1:38" ht="14.25" customHeight="1" x14ac:dyDescent="0.3">
      <c r="A131" s="196"/>
      <c r="B131" s="138"/>
      <c r="C131" t="s">
        <v>604</v>
      </c>
      <c r="G131" t="s">
        <v>616</v>
      </c>
      <c r="H131" s="152">
        <f>H77*H104</f>
        <v>0</v>
      </c>
      <c r="I131" s="152">
        <f t="shared" ref="I131:R131" si="23">I77*I104</f>
        <v>0</v>
      </c>
      <c r="J131" s="152">
        <f t="shared" si="23"/>
        <v>0</v>
      </c>
      <c r="K131" s="152">
        <f t="shared" si="23"/>
        <v>0</v>
      </c>
      <c r="L131" s="152">
        <f t="shared" si="23"/>
        <v>0</v>
      </c>
      <c r="M131" s="152">
        <f t="shared" si="23"/>
        <v>0</v>
      </c>
      <c r="N131" s="152">
        <f t="shared" si="23"/>
        <v>0</v>
      </c>
      <c r="O131" s="152">
        <f t="shared" si="23"/>
        <v>0</v>
      </c>
      <c r="P131" s="152">
        <f t="shared" si="23"/>
        <v>0</v>
      </c>
      <c r="Q131" s="152">
        <f t="shared" si="23"/>
        <v>0</v>
      </c>
      <c r="R131" s="152">
        <f t="shared" si="23"/>
        <v>0</v>
      </c>
      <c r="T131" t="s">
        <v>627</v>
      </c>
      <c r="X131" s="15"/>
      <c r="AB131" s="141"/>
      <c r="AC131" s="141"/>
      <c r="AD131" s="141"/>
      <c r="AE131" s="141"/>
      <c r="AF131" s="141"/>
      <c r="AG131" s="141"/>
      <c r="AH131" s="141"/>
      <c r="AI131" s="141"/>
      <c r="AJ131" s="141"/>
      <c r="AK131" s="141"/>
      <c r="AL131" s="141"/>
    </row>
    <row r="132" spans="1:38" ht="14.25" customHeight="1" x14ac:dyDescent="0.3">
      <c r="A132" s="196"/>
      <c r="B132" s="138"/>
      <c r="C132" t="s">
        <v>605</v>
      </c>
      <c r="G132" t="s">
        <v>616</v>
      </c>
      <c r="H132" s="152">
        <f>H78*H105</f>
        <v>98000</v>
      </c>
      <c r="I132" s="152">
        <f t="shared" ref="I132:R132" si="24">I78*I105</f>
        <v>98000</v>
      </c>
      <c r="J132" s="152">
        <f t="shared" si="24"/>
        <v>98000</v>
      </c>
      <c r="K132" s="152">
        <f t="shared" si="24"/>
        <v>98000</v>
      </c>
      <c r="L132" s="152">
        <f t="shared" si="24"/>
        <v>98000</v>
      </c>
      <c r="M132" s="152">
        <f t="shared" si="24"/>
        <v>98000</v>
      </c>
      <c r="N132" s="152">
        <f t="shared" si="24"/>
        <v>102000</v>
      </c>
      <c r="O132" s="152">
        <f t="shared" si="24"/>
        <v>106500</v>
      </c>
      <c r="P132" s="152">
        <f t="shared" si="24"/>
        <v>111000</v>
      </c>
      <c r="Q132" s="152">
        <f t="shared" si="24"/>
        <v>115500</v>
      </c>
      <c r="R132" s="152">
        <f t="shared" si="24"/>
        <v>116500</v>
      </c>
      <c r="T132" t="s">
        <v>627</v>
      </c>
      <c r="X132" s="15"/>
      <c r="AB132" s="141"/>
      <c r="AC132" s="141"/>
      <c r="AD132" s="141"/>
      <c r="AE132" s="141"/>
      <c r="AF132" s="141"/>
      <c r="AG132" s="141"/>
      <c r="AH132" s="141"/>
      <c r="AI132" s="141"/>
      <c r="AJ132" s="141"/>
      <c r="AK132" s="141"/>
      <c r="AL132" s="141"/>
    </row>
    <row r="133" spans="1:38" ht="14.25" customHeight="1" x14ac:dyDescent="0.3">
      <c r="A133" s="196"/>
      <c r="B133" s="138"/>
      <c r="C133" t="s">
        <v>606</v>
      </c>
      <c r="G133" t="s">
        <v>616</v>
      </c>
      <c r="H133" s="152">
        <f>H79*H106</f>
        <v>0</v>
      </c>
      <c r="I133" s="152">
        <f t="shared" ref="I133:R133" si="25">I79*I106</f>
        <v>0</v>
      </c>
      <c r="J133" s="152">
        <f t="shared" si="25"/>
        <v>0</v>
      </c>
      <c r="K133" s="152">
        <f t="shared" si="25"/>
        <v>0</v>
      </c>
      <c r="L133" s="152">
        <f t="shared" si="25"/>
        <v>0</v>
      </c>
      <c r="M133" s="152">
        <f t="shared" si="25"/>
        <v>0</v>
      </c>
      <c r="N133" s="152">
        <f t="shared" si="25"/>
        <v>0</v>
      </c>
      <c r="O133" s="152">
        <f t="shared" si="25"/>
        <v>0</v>
      </c>
      <c r="P133" s="152">
        <f t="shared" si="25"/>
        <v>0</v>
      </c>
      <c r="Q133" s="152">
        <f t="shared" si="25"/>
        <v>0</v>
      </c>
      <c r="R133" s="152">
        <f t="shared" si="25"/>
        <v>0</v>
      </c>
      <c r="T133" t="s">
        <v>627</v>
      </c>
      <c r="X133" s="15"/>
      <c r="AB133" s="141"/>
      <c r="AC133" s="141"/>
      <c r="AD133" s="141"/>
      <c r="AE133" s="141"/>
      <c r="AF133" s="141"/>
      <c r="AG133" s="141"/>
      <c r="AH133" s="141"/>
      <c r="AI133" s="141"/>
      <c r="AJ133" s="141"/>
      <c r="AK133" s="141"/>
      <c r="AL133" s="141"/>
    </row>
    <row r="134" spans="1:38" ht="14.25" customHeight="1" x14ac:dyDescent="0.3">
      <c r="A134" s="196"/>
      <c r="B134" s="138"/>
      <c r="C134" t="s">
        <v>610</v>
      </c>
      <c r="G134" t="s">
        <v>616</v>
      </c>
      <c r="H134" s="152">
        <f>H80*H107</f>
        <v>0</v>
      </c>
      <c r="I134" s="152">
        <f t="shared" ref="I134:R134" si="26">I80*I107</f>
        <v>0</v>
      </c>
      <c r="J134" s="152">
        <f t="shared" si="26"/>
        <v>0</v>
      </c>
      <c r="K134" s="152">
        <f t="shared" si="26"/>
        <v>0</v>
      </c>
      <c r="L134" s="152">
        <f t="shared" si="26"/>
        <v>0</v>
      </c>
      <c r="M134" s="152">
        <f t="shared" si="26"/>
        <v>0</v>
      </c>
      <c r="N134" s="152">
        <f t="shared" si="26"/>
        <v>0</v>
      </c>
      <c r="O134" s="152">
        <f t="shared" si="26"/>
        <v>0</v>
      </c>
      <c r="P134" s="152">
        <f t="shared" si="26"/>
        <v>0</v>
      </c>
      <c r="Q134" s="152">
        <f t="shared" si="26"/>
        <v>0</v>
      </c>
      <c r="R134" s="152">
        <f t="shared" si="26"/>
        <v>0</v>
      </c>
      <c r="T134" t="s">
        <v>627</v>
      </c>
      <c r="X134" s="15"/>
      <c r="AB134" s="141"/>
      <c r="AC134" s="141"/>
      <c r="AD134" s="141"/>
      <c r="AE134" s="141"/>
      <c r="AF134" s="141"/>
      <c r="AG134" s="141"/>
      <c r="AH134" s="141"/>
      <c r="AI134" s="141"/>
      <c r="AJ134" s="141"/>
      <c r="AK134" s="141"/>
      <c r="AL134" s="141"/>
    </row>
    <row r="135" spans="1:38" ht="14.25" customHeight="1" x14ac:dyDescent="0.3">
      <c r="A135" s="196"/>
      <c r="B135" s="138"/>
      <c r="C135" t="s">
        <v>607</v>
      </c>
      <c r="G135" t="s">
        <v>616</v>
      </c>
      <c r="H135" s="152">
        <f>H81*H108</f>
        <v>0</v>
      </c>
      <c r="I135" s="152">
        <f t="shared" ref="I135:R135" si="27">I81*I108</f>
        <v>0</v>
      </c>
      <c r="J135" s="152">
        <f t="shared" si="27"/>
        <v>0</v>
      </c>
      <c r="K135" s="152">
        <f t="shared" si="27"/>
        <v>0</v>
      </c>
      <c r="L135" s="152">
        <f t="shared" si="27"/>
        <v>0</v>
      </c>
      <c r="M135" s="152">
        <f t="shared" si="27"/>
        <v>0</v>
      </c>
      <c r="N135" s="152">
        <f t="shared" si="27"/>
        <v>0</v>
      </c>
      <c r="O135" s="152">
        <f t="shared" si="27"/>
        <v>0</v>
      </c>
      <c r="P135" s="152">
        <f t="shared" si="27"/>
        <v>0</v>
      </c>
      <c r="Q135" s="152">
        <f t="shared" si="27"/>
        <v>0</v>
      </c>
      <c r="R135" s="152">
        <f t="shared" si="27"/>
        <v>0</v>
      </c>
      <c r="T135" t="s">
        <v>627</v>
      </c>
      <c r="X135" s="15"/>
      <c r="AB135" s="141"/>
      <c r="AC135" s="141"/>
      <c r="AD135" s="141"/>
      <c r="AE135" s="141"/>
      <c r="AF135" s="141"/>
      <c r="AG135" s="141"/>
      <c r="AH135" s="141"/>
      <c r="AI135" s="141"/>
      <c r="AJ135" s="141"/>
      <c r="AK135" s="141"/>
      <c r="AL135" s="141"/>
    </row>
    <row r="136" spans="1:38" ht="14.25" customHeight="1" x14ac:dyDescent="0.3">
      <c r="A136" s="196"/>
      <c r="X136" s="15"/>
      <c r="AB136" s="141"/>
      <c r="AC136" s="141"/>
      <c r="AD136" s="141"/>
      <c r="AE136" s="141"/>
      <c r="AF136" s="141"/>
      <c r="AG136" s="141"/>
      <c r="AH136" s="141"/>
      <c r="AI136" s="141"/>
      <c r="AJ136" s="141"/>
      <c r="AK136" s="141"/>
      <c r="AL136" s="141"/>
    </row>
    <row r="137" spans="1:38" ht="14.25" customHeight="1" x14ac:dyDescent="0.3">
      <c r="A137" s="196"/>
      <c r="B137" s="36"/>
      <c r="X137" s="15"/>
      <c r="AB137" s="141"/>
      <c r="AC137" s="141"/>
      <c r="AD137" s="141"/>
      <c r="AE137" s="141"/>
      <c r="AF137" s="141"/>
      <c r="AG137" s="141"/>
      <c r="AH137" s="141"/>
      <c r="AI137" s="141"/>
      <c r="AJ137" s="141"/>
      <c r="AK137" s="141"/>
      <c r="AL137" s="141"/>
    </row>
    <row r="138" spans="1:38" ht="14.25" customHeight="1" x14ac:dyDescent="0.3">
      <c r="A138" s="195" t="s">
        <v>438</v>
      </c>
      <c r="B138" s="137" t="s">
        <v>640</v>
      </c>
      <c r="C138" s="136"/>
      <c r="D138" s="136"/>
      <c r="E138" s="136"/>
      <c r="F138" s="136"/>
      <c r="G138" s="136"/>
      <c r="H138" s="150"/>
      <c r="I138" s="150"/>
      <c r="J138" s="150"/>
      <c r="K138" s="150"/>
      <c r="L138" s="150"/>
      <c r="M138" s="150"/>
      <c r="N138" s="150"/>
      <c r="O138" s="150"/>
      <c r="P138" s="150"/>
      <c r="Q138" s="150"/>
      <c r="R138" s="150"/>
      <c r="X138" s="15"/>
      <c r="AB138" s="141"/>
      <c r="AC138" s="141"/>
      <c r="AD138" s="141"/>
      <c r="AE138" s="141"/>
      <c r="AF138" s="141"/>
      <c r="AG138" s="141"/>
      <c r="AH138" s="141"/>
      <c r="AI138" s="141"/>
      <c r="AJ138" s="141"/>
      <c r="AK138" s="141"/>
      <c r="AL138" s="141"/>
    </row>
    <row r="139" spans="1:38" ht="14.25" customHeight="1" x14ac:dyDescent="0.3">
      <c r="A139" s="196"/>
      <c r="B139" s="138" t="s">
        <v>603</v>
      </c>
      <c r="H139" s="152"/>
      <c r="I139" s="152"/>
      <c r="J139" s="152"/>
      <c r="K139" s="152"/>
      <c r="L139" s="152"/>
      <c r="M139" s="152"/>
      <c r="N139" s="152"/>
      <c r="O139" s="152"/>
      <c r="P139" s="152"/>
      <c r="Q139" s="152"/>
      <c r="R139" s="152"/>
      <c r="X139" s="15"/>
      <c r="AB139" s="141"/>
      <c r="AC139" s="141"/>
      <c r="AD139" s="141"/>
      <c r="AE139" s="141"/>
      <c r="AF139" s="141"/>
      <c r="AG139" s="141"/>
      <c r="AH139" s="141"/>
      <c r="AI139" s="141"/>
      <c r="AJ139" s="141"/>
      <c r="AK139" s="141"/>
      <c r="AL139" s="141"/>
    </row>
    <row r="140" spans="1:38" ht="14.25" customHeight="1" x14ac:dyDescent="0.3">
      <c r="A140" s="196"/>
      <c r="B140" s="23"/>
      <c r="C140" t="s">
        <v>604</v>
      </c>
      <c r="G140" t="s">
        <v>617</v>
      </c>
      <c r="H140" s="188">
        <f t="shared" ref="H140:P140" si="28">I140/0.99</f>
        <v>9.9515461978969295</v>
      </c>
      <c r="I140" s="188">
        <f t="shared" si="28"/>
        <v>9.8520307359179604</v>
      </c>
      <c r="J140" s="188">
        <f t="shared" si="28"/>
        <v>9.7535104285587799</v>
      </c>
      <c r="K140" s="188">
        <f t="shared" si="28"/>
        <v>9.6559753242731912</v>
      </c>
      <c r="L140" s="188">
        <f t="shared" si="28"/>
        <v>9.5594155710304598</v>
      </c>
      <c r="M140" s="188">
        <f t="shared" si="28"/>
        <v>9.4638214153201545</v>
      </c>
      <c r="N140" s="188">
        <f t="shared" si="28"/>
        <v>9.3691832011669529</v>
      </c>
      <c r="O140" s="188">
        <f t="shared" si="28"/>
        <v>9.2754913691552829</v>
      </c>
      <c r="P140" s="188">
        <f t="shared" si="28"/>
        <v>9.1827364554637292</v>
      </c>
      <c r="Q140" s="188">
        <f>R140/0.99</f>
        <v>9.0909090909090917</v>
      </c>
      <c r="R140" s="184">
        <f>7.5*1.2</f>
        <v>9</v>
      </c>
      <c r="T140" t="s">
        <v>628</v>
      </c>
      <c r="U140">
        <f>46/3.6</f>
        <v>12.777777777777777</v>
      </c>
      <c r="V140" t="s">
        <v>631</v>
      </c>
      <c r="X140" s="175"/>
      <c r="Y140" s="176"/>
      <c r="AB140" s="141"/>
      <c r="AC140" s="141"/>
      <c r="AD140" s="141"/>
      <c r="AE140" s="141"/>
      <c r="AF140" s="141"/>
      <c r="AG140" s="141"/>
      <c r="AH140" s="141"/>
      <c r="AI140" s="141"/>
      <c r="AJ140" s="141"/>
      <c r="AK140" s="141"/>
      <c r="AL140" s="141"/>
    </row>
    <row r="141" spans="1:38" ht="14.25" customHeight="1" x14ac:dyDescent="0.3">
      <c r="A141" s="196"/>
      <c r="B141" s="23"/>
      <c r="C141" t="s">
        <v>605</v>
      </c>
      <c r="G141" t="s">
        <v>617</v>
      </c>
      <c r="H141" s="188">
        <f t="shared" ref="H141:Q141" si="29">I141/0.99</f>
        <v>9.6861716326196721</v>
      </c>
      <c r="I141" s="188">
        <f t="shared" si="29"/>
        <v>9.589309916293475</v>
      </c>
      <c r="J141" s="188">
        <f t="shared" si="29"/>
        <v>9.4934168171305409</v>
      </c>
      <c r="K141" s="188">
        <f t="shared" si="29"/>
        <v>9.3984826489592361</v>
      </c>
      <c r="L141" s="188">
        <f t="shared" si="29"/>
        <v>9.304497822469644</v>
      </c>
      <c r="M141" s="188">
        <f t="shared" si="29"/>
        <v>9.2114528442449473</v>
      </c>
      <c r="N141" s="188">
        <f t="shared" si="29"/>
        <v>9.1193383158024979</v>
      </c>
      <c r="O141" s="188">
        <f t="shared" si="29"/>
        <v>9.0281449326444729</v>
      </c>
      <c r="P141" s="188">
        <f t="shared" si="29"/>
        <v>8.9378634833180275</v>
      </c>
      <c r="Q141" s="188">
        <f t="shared" si="29"/>
        <v>8.8484848484848477</v>
      </c>
      <c r="R141" s="184">
        <f>7.3*1.2</f>
        <v>8.76</v>
      </c>
      <c r="T141" t="s">
        <v>628</v>
      </c>
      <c r="U141">
        <f>45.25/3.6</f>
        <v>12.569444444444445</v>
      </c>
      <c r="V141" t="s">
        <v>631</v>
      </c>
      <c r="X141" s="15"/>
      <c r="AB141" s="141"/>
      <c r="AC141" s="141"/>
      <c r="AD141" s="141"/>
      <c r="AE141" s="141"/>
      <c r="AF141" s="141"/>
      <c r="AG141" s="141"/>
      <c r="AH141" s="141"/>
      <c r="AI141" s="141"/>
      <c r="AJ141" s="141"/>
      <c r="AK141" s="141"/>
      <c r="AL141" s="141"/>
    </row>
    <row r="142" spans="1:38" ht="14.25" customHeight="1" x14ac:dyDescent="0.3">
      <c r="A142" s="196"/>
      <c r="B142" s="133"/>
      <c r="C142" t="s">
        <v>606</v>
      </c>
      <c r="G142" t="s">
        <v>618</v>
      </c>
      <c r="H142" s="189">
        <f t="shared" ref="H142:Q142" si="30">I142/0.99</f>
        <v>55.15736624130647</v>
      </c>
      <c r="I142" s="189">
        <f t="shared" si="30"/>
        <v>54.605792578893407</v>
      </c>
      <c r="J142" s="189">
        <f t="shared" si="30"/>
        <v>54.059734653104471</v>
      </c>
      <c r="K142" s="189">
        <f t="shared" si="30"/>
        <v>53.519137306573427</v>
      </c>
      <c r="L142" s="189">
        <f t="shared" si="30"/>
        <v>52.983945933507691</v>
      </c>
      <c r="M142" s="189">
        <f t="shared" si="30"/>
        <v>52.454106474172612</v>
      </c>
      <c r="N142" s="189">
        <f t="shared" si="30"/>
        <v>51.929565409430886</v>
      </c>
      <c r="O142" s="189">
        <f t="shared" si="30"/>
        <v>51.410269755336579</v>
      </c>
      <c r="P142" s="189">
        <f t="shared" si="30"/>
        <v>50.896167057783209</v>
      </c>
      <c r="Q142" s="189">
        <f t="shared" si="30"/>
        <v>50.387205387205377</v>
      </c>
      <c r="R142" s="181">
        <f>R141*41/3.6/2</f>
        <v>49.883333333333326</v>
      </c>
      <c r="T142" t="s">
        <v>629</v>
      </c>
      <c r="U142">
        <v>1</v>
      </c>
      <c r="V142" t="s">
        <v>632</v>
      </c>
      <c r="X142" s="15"/>
      <c r="AB142" s="141"/>
      <c r="AC142" s="141"/>
      <c r="AD142" s="141"/>
      <c r="AE142" s="141"/>
      <c r="AF142" s="141"/>
      <c r="AG142" s="141"/>
      <c r="AH142" s="141"/>
      <c r="AI142" s="141"/>
      <c r="AJ142" s="141"/>
      <c r="AK142" s="141"/>
      <c r="AL142" s="141"/>
    </row>
    <row r="143" spans="1:38" ht="14.25" customHeight="1" x14ac:dyDescent="0.3">
      <c r="A143" s="196"/>
      <c r="B143" s="133"/>
      <c r="C143" t="s">
        <v>607</v>
      </c>
      <c r="G143" t="s">
        <v>617</v>
      </c>
      <c r="H143" s="153"/>
      <c r="I143" s="153"/>
      <c r="J143" s="153"/>
      <c r="K143" s="153"/>
      <c r="L143" s="153"/>
      <c r="M143" s="153"/>
      <c r="N143" s="153"/>
      <c r="O143" s="153"/>
      <c r="P143" s="153"/>
      <c r="Q143" s="153"/>
      <c r="R143" s="153"/>
      <c r="X143" s="15"/>
      <c r="AB143" s="141"/>
      <c r="AC143" s="141"/>
      <c r="AD143" s="141"/>
      <c r="AE143" s="141"/>
      <c r="AF143" s="141"/>
      <c r="AG143" s="141"/>
      <c r="AH143" s="141"/>
      <c r="AI143" s="141"/>
      <c r="AJ143" s="141"/>
      <c r="AK143" s="141"/>
      <c r="AL143" s="141"/>
    </row>
    <row r="144" spans="1:38" ht="14.25" hidden="1" customHeight="1" outlineLevel="1" x14ac:dyDescent="0.3">
      <c r="A144" s="196"/>
      <c r="B144" s="143" t="s">
        <v>411</v>
      </c>
      <c r="D144" s="144"/>
      <c r="X144" s="15"/>
      <c r="AB144" s="141"/>
      <c r="AC144" s="141"/>
      <c r="AD144" s="141"/>
      <c r="AE144" s="141"/>
      <c r="AF144" s="141"/>
      <c r="AG144" s="141"/>
      <c r="AH144" s="141"/>
      <c r="AI144" s="141"/>
      <c r="AJ144" s="141"/>
      <c r="AK144" s="141"/>
      <c r="AL144" s="141"/>
    </row>
    <row r="145" spans="1:38" ht="14.25" hidden="1" customHeight="1" outlineLevel="1" x14ac:dyDescent="0.3">
      <c r="A145" s="196"/>
      <c r="B145" s="133"/>
      <c r="C145" s="144" t="s">
        <v>407</v>
      </c>
      <c r="D145" s="144"/>
      <c r="X145" s="15"/>
      <c r="AB145" s="141"/>
      <c r="AC145" s="141"/>
      <c r="AD145" s="141"/>
      <c r="AE145" s="141"/>
      <c r="AF145" s="141"/>
      <c r="AG145" s="141"/>
      <c r="AH145" s="141"/>
      <c r="AI145" s="141"/>
      <c r="AJ145" s="141"/>
      <c r="AK145" s="141"/>
      <c r="AL145" s="141"/>
    </row>
    <row r="146" spans="1:38" ht="14.25" hidden="1" customHeight="1" outlineLevel="1" x14ac:dyDescent="0.3">
      <c r="A146" s="196"/>
      <c r="B146" s="133"/>
      <c r="C146" s="144" t="s">
        <v>408</v>
      </c>
      <c r="D146" s="144"/>
      <c r="X146" s="15"/>
      <c r="AB146" s="141"/>
      <c r="AC146" s="141"/>
      <c r="AD146" s="141"/>
      <c r="AE146" s="141"/>
      <c r="AF146" s="141"/>
      <c r="AG146" s="141"/>
      <c r="AH146" s="141"/>
      <c r="AI146" s="141"/>
      <c r="AJ146" s="141"/>
      <c r="AK146" s="141"/>
      <c r="AL146" s="141"/>
    </row>
    <row r="147" spans="1:38" ht="14.25" hidden="1" customHeight="1" outlineLevel="1" x14ac:dyDescent="0.3">
      <c r="A147" s="196"/>
      <c r="B147" s="135"/>
      <c r="C147" s="144" t="s">
        <v>409</v>
      </c>
      <c r="D147" s="144"/>
      <c r="X147" s="15"/>
      <c r="AB147" s="141"/>
      <c r="AC147" s="141"/>
      <c r="AD147" s="141"/>
      <c r="AE147" s="141"/>
      <c r="AF147" s="141"/>
      <c r="AG147" s="141"/>
      <c r="AH147" s="141"/>
      <c r="AI147" s="141"/>
      <c r="AJ147" s="141"/>
      <c r="AK147" s="141"/>
      <c r="AL147" s="141"/>
    </row>
    <row r="148" spans="1:38" ht="14.25" hidden="1" customHeight="1" outlineLevel="1" x14ac:dyDescent="0.3">
      <c r="A148" s="196"/>
      <c r="B148" s="135"/>
      <c r="C148" s="144" t="s">
        <v>410</v>
      </c>
      <c r="D148" s="144"/>
      <c r="X148" s="15"/>
      <c r="AB148" s="141"/>
      <c r="AC148" s="141"/>
      <c r="AD148" s="141"/>
      <c r="AE148" s="141"/>
      <c r="AF148" s="141"/>
      <c r="AG148" s="141"/>
      <c r="AH148" s="141"/>
      <c r="AI148" s="141"/>
      <c r="AJ148" s="141"/>
      <c r="AK148" s="141"/>
      <c r="AL148" s="141"/>
    </row>
    <row r="149" spans="1:38" ht="14.25" hidden="1" customHeight="1" outlineLevel="1" x14ac:dyDescent="0.3">
      <c r="B149" s="143" t="s">
        <v>411</v>
      </c>
      <c r="D149" s="144"/>
      <c r="X149" s="15"/>
      <c r="AB149" s="141"/>
      <c r="AC149" s="141"/>
      <c r="AD149" s="141"/>
      <c r="AE149" s="141"/>
      <c r="AF149" s="141"/>
      <c r="AG149" s="141"/>
      <c r="AH149" s="141"/>
      <c r="AI149" s="141"/>
      <c r="AJ149" s="141"/>
      <c r="AK149" s="141"/>
      <c r="AL149" s="141"/>
    </row>
    <row r="150" spans="1:38" ht="14.25" hidden="1" customHeight="1" outlineLevel="1" x14ac:dyDescent="0.3">
      <c r="A150" s="196"/>
      <c r="B150" s="133"/>
      <c r="C150" s="144" t="s">
        <v>407</v>
      </c>
      <c r="D150" s="144"/>
      <c r="X150" s="15"/>
      <c r="AB150" s="141"/>
      <c r="AC150" s="141"/>
      <c r="AD150" s="141"/>
      <c r="AE150" s="141"/>
      <c r="AF150" s="141"/>
      <c r="AG150" s="141"/>
      <c r="AH150" s="141"/>
      <c r="AI150" s="141"/>
      <c r="AJ150" s="141"/>
      <c r="AK150" s="141"/>
      <c r="AL150" s="141"/>
    </row>
    <row r="151" spans="1:38" ht="14.25" hidden="1" customHeight="1" outlineLevel="1" x14ac:dyDescent="0.3">
      <c r="A151" s="196"/>
      <c r="B151" s="133"/>
      <c r="C151" s="144" t="s">
        <v>408</v>
      </c>
      <c r="D151" s="144"/>
      <c r="X151" s="15"/>
      <c r="AB151" s="141"/>
      <c r="AC151" s="141"/>
      <c r="AD151" s="141"/>
      <c r="AE151" s="141"/>
      <c r="AF151" s="141"/>
      <c r="AG151" s="141"/>
      <c r="AH151" s="141"/>
      <c r="AI151" s="141"/>
      <c r="AJ151" s="141"/>
      <c r="AK151" s="141"/>
      <c r="AL151" s="141"/>
    </row>
    <row r="152" spans="1:38" ht="14.25" hidden="1" customHeight="1" outlineLevel="1" x14ac:dyDescent="0.3">
      <c r="A152" s="196"/>
      <c r="B152" s="133"/>
      <c r="C152" s="144" t="s">
        <v>409</v>
      </c>
      <c r="D152" s="144"/>
      <c r="X152" s="15"/>
      <c r="AB152" s="141"/>
      <c r="AC152" s="141"/>
      <c r="AD152" s="141"/>
      <c r="AE152" s="141"/>
      <c r="AF152" s="141"/>
      <c r="AG152" s="141"/>
      <c r="AH152" s="141"/>
      <c r="AI152" s="141"/>
      <c r="AJ152" s="141"/>
      <c r="AK152" s="141"/>
      <c r="AL152" s="141"/>
    </row>
    <row r="153" spans="1:38" ht="14.25" hidden="1" customHeight="1" outlineLevel="1" x14ac:dyDescent="0.3">
      <c r="A153" s="196"/>
      <c r="B153" s="133"/>
      <c r="C153" s="144" t="s">
        <v>410</v>
      </c>
      <c r="D153" s="144"/>
      <c r="X153" s="15"/>
      <c r="AB153" s="141"/>
      <c r="AC153" s="141"/>
      <c r="AD153" s="141"/>
      <c r="AE153" s="141"/>
      <c r="AF153" s="141"/>
      <c r="AG153" s="141"/>
      <c r="AH153" s="141"/>
      <c r="AI153" s="141"/>
      <c r="AJ153" s="141"/>
      <c r="AK153" s="141"/>
      <c r="AL153" s="141"/>
    </row>
    <row r="154" spans="1:38" ht="14.25" customHeight="1" collapsed="1" x14ac:dyDescent="0.3">
      <c r="B154" s="138" t="s">
        <v>608</v>
      </c>
      <c r="D154" s="144"/>
      <c r="X154" s="15"/>
      <c r="AB154" s="141"/>
      <c r="AC154" s="141"/>
      <c r="AD154" s="141"/>
      <c r="AE154" s="141"/>
      <c r="AF154" s="141"/>
      <c r="AG154" s="141"/>
      <c r="AH154" s="141"/>
      <c r="AI154" s="141"/>
      <c r="AJ154" s="141"/>
      <c r="AK154" s="141"/>
      <c r="AL154" s="141"/>
    </row>
    <row r="155" spans="1:38" ht="14.25" customHeight="1" x14ac:dyDescent="0.3">
      <c r="A155" s="196"/>
      <c r="B155" s="138"/>
      <c r="C155" t="s">
        <v>604</v>
      </c>
      <c r="G155" t="s">
        <v>617</v>
      </c>
      <c r="H155" s="188">
        <f t="shared" ref="H155:P155" si="31">I155/0.99</f>
        <v>4.8652003634162764</v>
      </c>
      <c r="I155" s="188">
        <f t="shared" si="31"/>
        <v>4.8165483597821135</v>
      </c>
      <c r="J155" s="188">
        <f t="shared" si="31"/>
        <v>4.7683828761842921</v>
      </c>
      <c r="K155" s="188">
        <f t="shared" si="31"/>
        <v>4.7206990474224488</v>
      </c>
      <c r="L155" s="188">
        <f t="shared" si="31"/>
        <v>4.6734920569482243</v>
      </c>
      <c r="M155" s="188">
        <f t="shared" si="31"/>
        <v>4.6267571363787416</v>
      </c>
      <c r="N155" s="188">
        <f t="shared" si="31"/>
        <v>4.580489565014954</v>
      </c>
      <c r="O155" s="188">
        <f t="shared" si="31"/>
        <v>4.534684669364804</v>
      </c>
      <c r="P155" s="188">
        <f t="shared" si="31"/>
        <v>4.489337822671156</v>
      </c>
      <c r="Q155" s="188">
        <f>R155/0.99</f>
        <v>4.4444444444444446</v>
      </c>
      <c r="R155" s="171">
        <f>4*1.1</f>
        <v>4.4000000000000004</v>
      </c>
      <c r="T155" t="s">
        <v>628</v>
      </c>
      <c r="U155">
        <f>43.25/3.6</f>
        <v>12.013888888888889</v>
      </c>
      <c r="V155" t="s">
        <v>631</v>
      </c>
      <c r="AB155" s="141"/>
      <c r="AC155" s="141"/>
      <c r="AD155" s="141"/>
      <c r="AE155" s="141"/>
      <c r="AF155" s="141"/>
      <c r="AG155" s="141"/>
      <c r="AH155" s="141"/>
      <c r="AI155" s="141"/>
      <c r="AJ155" s="141"/>
      <c r="AK155" s="141"/>
      <c r="AL155" s="141"/>
    </row>
    <row r="156" spans="1:38" ht="14.25" customHeight="1" x14ac:dyDescent="0.3">
      <c r="A156" s="196"/>
      <c r="B156" s="138"/>
      <c r="C156" t="s">
        <v>607</v>
      </c>
      <c r="G156" t="s">
        <v>617</v>
      </c>
      <c r="X156" s="15"/>
      <c r="AB156" s="141"/>
      <c r="AC156" s="141"/>
      <c r="AD156" s="141"/>
      <c r="AE156" s="141"/>
      <c r="AF156" s="141"/>
      <c r="AG156" s="141"/>
      <c r="AH156" s="141"/>
      <c r="AI156" s="141"/>
      <c r="AJ156" s="141"/>
      <c r="AK156" s="141"/>
      <c r="AL156" s="141"/>
    </row>
    <row r="157" spans="1:38" ht="14.25" customHeight="1" x14ac:dyDescent="0.3">
      <c r="A157" s="196"/>
      <c r="B157" s="138" t="s">
        <v>609</v>
      </c>
      <c r="T157" s="154" t="s">
        <v>630</v>
      </c>
      <c r="U157" s="186" t="s">
        <v>443</v>
      </c>
      <c r="V157" s="154" t="s">
        <v>623</v>
      </c>
      <c r="X157" s="15"/>
      <c r="AB157" s="141"/>
      <c r="AC157" s="141"/>
      <c r="AD157" s="141"/>
      <c r="AE157" s="141"/>
      <c r="AF157" s="141"/>
      <c r="AG157" s="141"/>
      <c r="AH157" s="141"/>
      <c r="AI157" s="141"/>
      <c r="AJ157" s="141"/>
      <c r="AK157" s="141"/>
      <c r="AL157" s="141"/>
    </row>
    <row r="158" spans="1:38" ht="14.25" customHeight="1" x14ac:dyDescent="0.3">
      <c r="A158" s="196"/>
      <c r="B158" s="138"/>
      <c r="C158" t="s">
        <v>604</v>
      </c>
      <c r="G158" t="s">
        <v>617</v>
      </c>
      <c r="H158" s="188">
        <f t="shared" ref="H158:Q158" si="32">I158/0.99</f>
        <v>28.748911238368894</v>
      </c>
      <c r="I158" s="188">
        <f t="shared" si="32"/>
        <v>28.461422125985205</v>
      </c>
      <c r="J158" s="188">
        <f t="shared" si="32"/>
        <v>28.176807904725354</v>
      </c>
      <c r="K158" s="188">
        <f t="shared" si="32"/>
        <v>27.895039825678101</v>
      </c>
      <c r="L158" s="188">
        <f t="shared" si="32"/>
        <v>27.616089427421318</v>
      </c>
      <c r="M158" s="188">
        <f t="shared" si="32"/>
        <v>27.339928533147106</v>
      </c>
      <c r="N158" s="188">
        <f t="shared" si="32"/>
        <v>27.066529247815634</v>
      </c>
      <c r="O158" s="188">
        <f t="shared" si="32"/>
        <v>26.795863955337477</v>
      </c>
      <c r="P158" s="188">
        <f t="shared" si="32"/>
        <v>26.527905315784103</v>
      </c>
      <c r="Q158" s="188">
        <f t="shared" si="32"/>
        <v>26.262626262626263</v>
      </c>
      <c r="R158" s="181">
        <v>26</v>
      </c>
      <c r="T158" t="s">
        <v>628</v>
      </c>
      <c r="U158">
        <f>46/3.6</f>
        <v>12.777777777777777</v>
      </c>
      <c r="V158" t="s">
        <v>631</v>
      </c>
      <c r="X158" s="15"/>
      <c r="AB158" s="141"/>
      <c r="AC158" s="141"/>
      <c r="AD158" s="141"/>
      <c r="AE158" s="141"/>
      <c r="AF158" s="141"/>
      <c r="AG158" s="141"/>
      <c r="AH158" s="141"/>
      <c r="AI158" s="141"/>
      <c r="AJ158" s="141"/>
      <c r="AK158" s="141"/>
      <c r="AL158" s="141"/>
    </row>
    <row r="159" spans="1:38" ht="14.25" customHeight="1" x14ac:dyDescent="0.3">
      <c r="A159" s="196"/>
      <c r="B159" s="138"/>
      <c r="C159" t="s">
        <v>605</v>
      </c>
      <c r="G159" t="s">
        <v>617</v>
      </c>
      <c r="H159" s="188">
        <f t="shared" ref="H159:Q159" si="33">I159/0.99</f>
        <v>48.652003634162746</v>
      </c>
      <c r="I159" s="188">
        <f t="shared" si="33"/>
        <v>48.165483597821115</v>
      </c>
      <c r="J159" s="188">
        <f t="shared" si="33"/>
        <v>47.683828761842904</v>
      </c>
      <c r="K159" s="188">
        <f t="shared" si="33"/>
        <v>47.206990474224476</v>
      </c>
      <c r="L159" s="188">
        <f t="shared" si="33"/>
        <v>46.734920569482227</v>
      </c>
      <c r="M159" s="188">
        <f t="shared" si="33"/>
        <v>46.267571363787404</v>
      </c>
      <c r="N159" s="188">
        <f t="shared" si="33"/>
        <v>45.804895650149533</v>
      </c>
      <c r="O159" s="188">
        <f t="shared" si="33"/>
        <v>45.34684669364804</v>
      </c>
      <c r="P159" s="188">
        <f t="shared" si="33"/>
        <v>44.893378226711562</v>
      </c>
      <c r="Q159" s="188">
        <f t="shared" si="33"/>
        <v>44.444444444444443</v>
      </c>
      <c r="R159" s="181">
        <f>40*1.1</f>
        <v>44</v>
      </c>
      <c r="T159" t="s">
        <v>628</v>
      </c>
      <c r="U159">
        <f>45.25/3.6</f>
        <v>12.569444444444445</v>
      </c>
      <c r="V159" t="s">
        <v>631</v>
      </c>
      <c r="X159" s="15"/>
      <c r="AB159" s="141"/>
      <c r="AC159" s="141"/>
      <c r="AD159" s="141"/>
      <c r="AE159" s="141"/>
      <c r="AF159" s="141"/>
      <c r="AG159" s="141"/>
      <c r="AH159" s="141"/>
      <c r="AI159" s="141"/>
      <c r="AJ159" s="141"/>
      <c r="AK159" s="141"/>
      <c r="AL159" s="141"/>
    </row>
    <row r="160" spans="1:38" ht="14.25" customHeight="1" x14ac:dyDescent="0.3">
      <c r="A160" s="196"/>
      <c r="B160" s="138"/>
      <c r="C160" t="s">
        <v>606</v>
      </c>
      <c r="G160" t="s">
        <v>618</v>
      </c>
      <c r="H160" s="188">
        <f t="shared" ref="H160:Q160" si="34">I160/0.99</f>
        <v>0</v>
      </c>
      <c r="I160" s="188">
        <f t="shared" si="34"/>
        <v>0</v>
      </c>
      <c r="J160" s="188">
        <f t="shared" si="34"/>
        <v>0</v>
      </c>
      <c r="K160" s="188">
        <f t="shared" si="34"/>
        <v>0</v>
      </c>
      <c r="L160" s="188">
        <f t="shared" si="34"/>
        <v>0</v>
      </c>
      <c r="M160" s="188">
        <f t="shared" si="34"/>
        <v>0</v>
      </c>
      <c r="N160" s="188">
        <f t="shared" si="34"/>
        <v>0</v>
      </c>
      <c r="O160" s="188">
        <f t="shared" si="34"/>
        <v>0</v>
      </c>
      <c r="P160" s="188">
        <f t="shared" si="34"/>
        <v>0</v>
      </c>
      <c r="Q160" s="188">
        <f t="shared" si="34"/>
        <v>0</v>
      </c>
      <c r="R160" s="181">
        <f>R79*R134</f>
        <v>0</v>
      </c>
      <c r="T160" t="s">
        <v>629</v>
      </c>
      <c r="U160">
        <v>1</v>
      </c>
      <c r="V160" t="s">
        <v>632</v>
      </c>
      <c r="X160" s="15"/>
      <c r="AB160" s="141"/>
      <c r="AC160" s="141"/>
      <c r="AD160" s="141"/>
      <c r="AE160" s="141"/>
      <c r="AF160" s="141"/>
      <c r="AG160" s="141"/>
      <c r="AH160" s="141"/>
      <c r="AI160" s="141"/>
      <c r="AJ160" s="141"/>
      <c r="AK160" s="141"/>
      <c r="AL160" s="141"/>
    </row>
    <row r="161" spans="1:38" ht="14.25" customHeight="1" x14ac:dyDescent="0.3">
      <c r="A161" s="196"/>
      <c r="B161" s="138"/>
      <c r="C161" t="s">
        <v>610</v>
      </c>
      <c r="G161" t="s">
        <v>617</v>
      </c>
      <c r="H161" s="188">
        <f t="shared" ref="H161:Q161" si="35">I161/0.99</f>
        <v>16.585910329828206</v>
      </c>
      <c r="I161" s="188">
        <f t="shared" si="35"/>
        <v>16.420051226529925</v>
      </c>
      <c r="J161" s="188">
        <f t="shared" si="35"/>
        <v>16.255850714264625</v>
      </c>
      <c r="K161" s="188">
        <f t="shared" si="35"/>
        <v>16.09329220712198</v>
      </c>
      <c r="L161" s="188">
        <f t="shared" si="35"/>
        <v>15.932359285050762</v>
      </c>
      <c r="M161" s="188">
        <f t="shared" si="35"/>
        <v>15.773035692200255</v>
      </c>
      <c r="N161" s="188">
        <f t="shared" si="35"/>
        <v>15.615305335278252</v>
      </c>
      <c r="O161" s="188">
        <f t="shared" si="35"/>
        <v>15.459152281925469</v>
      </c>
      <c r="P161" s="188">
        <f t="shared" si="35"/>
        <v>15.304560759106215</v>
      </c>
      <c r="Q161" s="188">
        <f t="shared" si="35"/>
        <v>15.151515151515152</v>
      </c>
      <c r="R161" s="181">
        <v>15</v>
      </c>
      <c r="T161" t="s">
        <v>628</v>
      </c>
      <c r="U161">
        <f>45.25/3.6</f>
        <v>12.569444444444445</v>
      </c>
      <c r="V161" t="s">
        <v>631</v>
      </c>
      <c r="X161" s="15"/>
      <c r="AB161" s="141"/>
      <c r="AC161" s="141"/>
      <c r="AD161" s="141"/>
      <c r="AE161" s="141"/>
      <c r="AF161" s="141"/>
      <c r="AG161" s="141"/>
      <c r="AH161" s="141"/>
      <c r="AI161" s="141"/>
      <c r="AJ161" s="141"/>
      <c r="AK161" s="141"/>
      <c r="AL161" s="141"/>
    </row>
    <row r="162" spans="1:38" ht="14.25" customHeight="1" x14ac:dyDescent="0.3">
      <c r="A162" s="196"/>
      <c r="B162" s="138"/>
      <c r="C162" t="s">
        <v>607</v>
      </c>
      <c r="G162" t="s">
        <v>617</v>
      </c>
      <c r="H162" s="188">
        <f t="shared" ref="H162:Q162" si="36">I162/0.99</f>
        <v>0</v>
      </c>
      <c r="I162" s="188">
        <f t="shared" si="36"/>
        <v>0</v>
      </c>
      <c r="J162" s="188">
        <f t="shared" si="36"/>
        <v>0</v>
      </c>
      <c r="K162" s="188">
        <f t="shared" si="36"/>
        <v>0</v>
      </c>
      <c r="L162" s="188">
        <f t="shared" si="36"/>
        <v>0</v>
      </c>
      <c r="M162" s="188">
        <f t="shared" si="36"/>
        <v>0</v>
      </c>
      <c r="N162" s="188">
        <f t="shared" si="36"/>
        <v>0</v>
      </c>
      <c r="O162" s="188">
        <f t="shared" si="36"/>
        <v>0</v>
      </c>
      <c r="P162" s="188">
        <f t="shared" si="36"/>
        <v>0</v>
      </c>
      <c r="Q162" s="188">
        <f t="shared" si="36"/>
        <v>0</v>
      </c>
      <c r="R162" s="181">
        <f>R81*R136</f>
        <v>0</v>
      </c>
      <c r="T162" t="s">
        <v>628</v>
      </c>
      <c r="U162">
        <f>45.25/3.6</f>
        <v>12.569444444444445</v>
      </c>
      <c r="V162" t="s">
        <v>631</v>
      </c>
      <c r="X162" s="15"/>
      <c r="AB162" s="141"/>
      <c r="AC162" s="141"/>
      <c r="AD162" s="141"/>
      <c r="AE162" s="141"/>
      <c r="AF162" s="141"/>
      <c r="AG162" s="141"/>
      <c r="AH162" s="141"/>
      <c r="AI162" s="141"/>
      <c r="AJ162" s="141"/>
      <c r="AK162" s="141"/>
      <c r="AL162" s="141"/>
    </row>
    <row r="163" spans="1:38" ht="14.25" customHeight="1" x14ac:dyDescent="0.3">
      <c r="A163" s="196"/>
      <c r="B163" s="138"/>
      <c r="X163" s="15"/>
      <c r="AB163" s="141"/>
      <c r="AC163" s="141"/>
      <c r="AD163" s="141"/>
      <c r="AE163" s="141"/>
      <c r="AF163" s="141"/>
      <c r="AG163" s="141"/>
      <c r="AH163" s="141"/>
      <c r="AI163" s="141"/>
      <c r="AJ163" s="141"/>
      <c r="AK163" s="141"/>
      <c r="AL163" s="141"/>
    </row>
    <row r="164" spans="1:38" ht="14.25" customHeight="1" x14ac:dyDescent="0.3">
      <c r="A164" s="195" t="s">
        <v>439</v>
      </c>
      <c r="B164" s="137" t="s">
        <v>619</v>
      </c>
      <c r="C164" s="136"/>
      <c r="D164" s="136"/>
      <c r="E164" s="136"/>
      <c r="F164" s="136"/>
      <c r="G164" s="136"/>
      <c r="H164" s="150"/>
      <c r="I164" s="150"/>
      <c r="J164" s="150"/>
      <c r="K164" s="150"/>
      <c r="L164" s="150"/>
      <c r="M164" s="150"/>
      <c r="N164" s="150"/>
      <c r="O164" s="150"/>
      <c r="P164" s="150"/>
      <c r="Q164" s="150"/>
      <c r="R164" s="150"/>
      <c r="X164" s="15"/>
      <c r="AB164" s="141"/>
      <c r="AC164" s="141"/>
      <c r="AD164" s="141"/>
      <c r="AE164" s="141"/>
      <c r="AF164" s="141"/>
      <c r="AG164" s="141"/>
      <c r="AH164" s="141"/>
      <c r="AI164" s="141"/>
      <c r="AJ164" s="141"/>
      <c r="AK164" s="141"/>
      <c r="AL164" s="141"/>
    </row>
    <row r="165" spans="1:38" ht="14.25" customHeight="1" x14ac:dyDescent="0.3">
      <c r="A165" s="196"/>
      <c r="B165" s="138" t="s">
        <v>603</v>
      </c>
      <c r="H165" s="152"/>
      <c r="I165" s="152"/>
      <c r="J165" s="152"/>
      <c r="K165" s="152"/>
      <c r="L165" s="152"/>
      <c r="M165" s="152"/>
      <c r="N165" s="152"/>
      <c r="O165" s="152"/>
      <c r="P165" s="152"/>
      <c r="Q165" s="152"/>
      <c r="R165" s="152"/>
      <c r="X165" s="15"/>
      <c r="AB165" s="141"/>
      <c r="AC165" s="141"/>
      <c r="AD165" s="141"/>
      <c r="AE165" s="141"/>
      <c r="AF165" s="141"/>
      <c r="AG165" s="141"/>
      <c r="AH165" s="141"/>
      <c r="AI165" s="141"/>
      <c r="AJ165" s="141"/>
      <c r="AK165" s="141"/>
      <c r="AL165" s="141"/>
    </row>
    <row r="166" spans="1:38" ht="14.25" customHeight="1" x14ac:dyDescent="0.3">
      <c r="A166" s="196"/>
      <c r="B166" s="23"/>
      <c r="C166" t="s">
        <v>604</v>
      </c>
      <c r="G166" t="s">
        <v>623</v>
      </c>
      <c r="H166" s="152">
        <f>H140*$U140/100*H59</f>
        <v>187781.39853076218</v>
      </c>
      <c r="I166" s="152">
        <f t="shared" ref="I166:Q166" si="37">I140*$U140/100*I59</f>
        <v>201674.85583103771</v>
      </c>
      <c r="J166" s="152">
        <f t="shared" si="37"/>
        <v>220332.37557392108</v>
      </c>
      <c r="K166" s="152">
        <f t="shared" si="37"/>
        <v>222607.89715335172</v>
      </c>
      <c r="L166" s="152">
        <f t="shared" si="37"/>
        <v>244171.7171717172</v>
      </c>
      <c r="M166" s="152">
        <f t="shared" si="37"/>
        <v>262398.53076216712</v>
      </c>
      <c r="N166" s="152">
        <f t="shared" si="37"/>
        <v>280435.26170798903</v>
      </c>
      <c r="O166" s="152">
        <f t="shared" si="37"/>
        <v>293572.08448117541</v>
      </c>
      <c r="P166" s="152">
        <f t="shared" si="37"/>
        <v>312580.3489439853</v>
      </c>
      <c r="Q166" s="152">
        <f t="shared" si="37"/>
        <v>332454.54545454547</v>
      </c>
      <c r="R166" s="152">
        <f>R140*$U140/100*R59</f>
        <v>330579</v>
      </c>
      <c r="T166" t="s">
        <v>628</v>
      </c>
      <c r="U166">
        <f>46/3.6</f>
        <v>12.777777777777777</v>
      </c>
      <c r="V166" t="s">
        <v>631</v>
      </c>
      <c r="X166" s="15"/>
      <c r="AB166" s="141"/>
      <c r="AC166" s="141"/>
      <c r="AD166" s="141"/>
      <c r="AE166" s="141"/>
      <c r="AF166" s="141"/>
      <c r="AG166" s="141"/>
      <c r="AH166" s="141"/>
      <c r="AI166" s="141"/>
      <c r="AJ166" s="141"/>
      <c r="AK166" s="141"/>
      <c r="AL166" s="141"/>
    </row>
    <row r="167" spans="1:38" ht="14.25" customHeight="1" x14ac:dyDescent="0.3">
      <c r="A167" s="196"/>
      <c r="B167" s="23"/>
      <c r="C167" t="s">
        <v>605</v>
      </c>
      <c r="G167" t="s">
        <v>623</v>
      </c>
      <c r="H167" s="152">
        <f>H141*$U141/100*H60</f>
        <v>86301.065001285577</v>
      </c>
      <c r="I167" s="152">
        <f t="shared" ref="I167:Q167" si="38">I141*$U141/100*I60</f>
        <v>90369.099942369139</v>
      </c>
      <c r="J167" s="152">
        <f t="shared" si="38"/>
        <v>96197.88154905416</v>
      </c>
      <c r="K167" s="152">
        <f t="shared" si="38"/>
        <v>94633.714233241495</v>
      </c>
      <c r="L167" s="152">
        <f t="shared" si="38"/>
        <v>100995.36727272726</v>
      </c>
      <c r="M167" s="152">
        <f t="shared" si="38"/>
        <v>105519.57612488521</v>
      </c>
      <c r="N167" s="152">
        <f t="shared" si="38"/>
        <v>109550.69377410469</v>
      </c>
      <c r="O167" s="152">
        <f t="shared" si="38"/>
        <v>111309.51515151515</v>
      </c>
      <c r="P167" s="152">
        <f t="shared" si="38"/>
        <v>114925.19375573922</v>
      </c>
      <c r="Q167" s="152">
        <f t="shared" si="38"/>
        <v>118412.50363636365</v>
      </c>
      <c r="R167" s="152">
        <f>R141*$U141/100*R60</f>
        <v>113946.26940000002</v>
      </c>
      <c r="T167" t="s">
        <v>628</v>
      </c>
      <c r="U167">
        <f>45.25/3.6</f>
        <v>12.569444444444445</v>
      </c>
      <c r="V167" t="s">
        <v>631</v>
      </c>
      <c r="X167" s="15"/>
      <c r="AB167" s="141"/>
      <c r="AC167" s="141"/>
      <c r="AD167" s="141"/>
      <c r="AE167" s="141"/>
      <c r="AF167" s="141"/>
      <c r="AG167" s="141"/>
      <c r="AH167" s="141"/>
      <c r="AI167" s="141"/>
      <c r="AJ167" s="141"/>
      <c r="AK167" s="141"/>
      <c r="AL167" s="141"/>
    </row>
    <row r="168" spans="1:38" ht="14.25" customHeight="1" x14ac:dyDescent="0.3">
      <c r="A168" s="196"/>
      <c r="B168" s="133"/>
      <c r="C168" t="s">
        <v>606</v>
      </c>
      <c r="G168" t="s">
        <v>623</v>
      </c>
      <c r="H168" s="152">
        <f>H142*$U142/100*H61</f>
        <v>0</v>
      </c>
      <c r="I168" s="152">
        <f t="shared" ref="I168:Q168" si="39">I142*$U142/100*I61</f>
        <v>0</v>
      </c>
      <c r="J168" s="152">
        <f t="shared" si="39"/>
        <v>0</v>
      </c>
      <c r="K168" s="152">
        <f t="shared" si="39"/>
        <v>0</v>
      </c>
      <c r="L168" s="152">
        <f t="shared" si="39"/>
        <v>0</v>
      </c>
      <c r="M168" s="152">
        <f t="shared" si="39"/>
        <v>0</v>
      </c>
      <c r="N168" s="152">
        <f t="shared" si="39"/>
        <v>0</v>
      </c>
      <c r="O168" s="152">
        <f t="shared" si="39"/>
        <v>0</v>
      </c>
      <c r="P168" s="152">
        <f t="shared" si="39"/>
        <v>0</v>
      </c>
      <c r="Q168" s="152">
        <f t="shared" si="39"/>
        <v>0</v>
      </c>
      <c r="R168" s="152">
        <f>R142*$U142/100*R61</f>
        <v>0</v>
      </c>
      <c r="T168" t="s">
        <v>629</v>
      </c>
      <c r="U168">
        <v>1</v>
      </c>
      <c r="V168" t="s">
        <v>632</v>
      </c>
      <c r="X168" s="15"/>
      <c r="AB168" s="141"/>
      <c r="AC168" s="141"/>
      <c r="AD168" s="141"/>
      <c r="AE168" s="141"/>
      <c r="AF168" s="141"/>
      <c r="AG168" s="141"/>
      <c r="AH168" s="141"/>
      <c r="AI168" s="141"/>
      <c r="AJ168" s="141"/>
      <c r="AK168" s="141"/>
      <c r="AL168" s="141"/>
    </row>
    <row r="169" spans="1:38" ht="14.25" customHeight="1" x14ac:dyDescent="0.3">
      <c r="A169" s="196"/>
      <c r="B169" s="133"/>
      <c r="C169" t="s">
        <v>607</v>
      </c>
      <c r="G169" t="s">
        <v>623</v>
      </c>
      <c r="H169" s="152">
        <f>H143*$U143/100*H62</f>
        <v>0</v>
      </c>
      <c r="I169" s="152">
        <f t="shared" ref="I169:Q169" si="40">I143*$U143/100*I62</f>
        <v>0</v>
      </c>
      <c r="J169" s="152">
        <f t="shared" si="40"/>
        <v>0</v>
      </c>
      <c r="K169" s="152">
        <f t="shared" si="40"/>
        <v>0</v>
      </c>
      <c r="L169" s="152">
        <f t="shared" si="40"/>
        <v>0</v>
      </c>
      <c r="M169" s="152">
        <f t="shared" si="40"/>
        <v>0</v>
      </c>
      <c r="N169" s="152">
        <f t="shared" si="40"/>
        <v>0</v>
      </c>
      <c r="O169" s="152">
        <f t="shared" si="40"/>
        <v>0</v>
      </c>
      <c r="P169" s="152">
        <f t="shared" si="40"/>
        <v>0</v>
      </c>
      <c r="Q169" s="152">
        <f t="shared" si="40"/>
        <v>0</v>
      </c>
      <c r="R169" s="152">
        <f>R143*$U143/100*R62</f>
        <v>0</v>
      </c>
      <c r="X169" s="15"/>
      <c r="AB169" s="141"/>
      <c r="AC169" s="141"/>
      <c r="AD169" s="141"/>
      <c r="AE169" s="141"/>
      <c r="AF169" s="141"/>
      <c r="AG169" s="141"/>
      <c r="AH169" s="141"/>
      <c r="AI169" s="141"/>
      <c r="AJ169" s="141"/>
      <c r="AK169" s="141"/>
      <c r="AL169" s="141"/>
    </row>
    <row r="170" spans="1:38" ht="14.25" customHeight="1" x14ac:dyDescent="0.3">
      <c r="A170" s="196"/>
      <c r="B170" s="133"/>
      <c r="C170" s="144" t="s">
        <v>620</v>
      </c>
      <c r="D170" s="144"/>
      <c r="G170" t="s">
        <v>623</v>
      </c>
      <c r="H170" s="152">
        <f>SUM(H166:H169)</f>
        <v>274082.46353204775</v>
      </c>
      <c r="I170" s="152">
        <f t="shared" ref="I170:R170" si="41">SUM(I166:I169)</f>
        <v>292043.95577340684</v>
      </c>
      <c r="J170" s="152">
        <f t="shared" si="41"/>
        <v>316530.25712297525</v>
      </c>
      <c r="K170" s="152">
        <f t="shared" si="41"/>
        <v>317241.6113865932</v>
      </c>
      <c r="L170" s="152">
        <f t="shared" si="41"/>
        <v>345167.08444444445</v>
      </c>
      <c r="M170" s="152">
        <f t="shared" si="41"/>
        <v>367918.1068870523</v>
      </c>
      <c r="N170" s="152">
        <f t="shared" si="41"/>
        <v>389985.95548209373</v>
      </c>
      <c r="O170" s="152">
        <f t="shared" si="41"/>
        <v>404881.59963269054</v>
      </c>
      <c r="P170" s="152">
        <f t="shared" si="41"/>
        <v>427505.54269972455</v>
      </c>
      <c r="Q170" s="152">
        <f t="shared" si="41"/>
        <v>450867.04909090913</v>
      </c>
      <c r="R170" s="152">
        <f t="shared" si="41"/>
        <v>444525.26939999999</v>
      </c>
      <c r="X170" s="154"/>
      <c r="Y170" s="154" t="s">
        <v>637</v>
      </c>
      <c r="Z170" s="154" t="s">
        <v>638</v>
      </c>
      <c r="AB170" s="141"/>
      <c r="AC170" s="141"/>
      <c r="AD170" s="141"/>
      <c r="AE170" s="141"/>
      <c r="AF170" s="141"/>
      <c r="AG170" s="141"/>
      <c r="AH170" s="141"/>
      <c r="AI170" s="141"/>
      <c r="AJ170" s="141"/>
      <c r="AK170" s="141"/>
      <c r="AL170" s="141"/>
    </row>
    <row r="171" spans="1:38" ht="14.25" customHeight="1" x14ac:dyDescent="0.3">
      <c r="A171" s="196"/>
      <c r="B171" s="133"/>
      <c r="C171" s="185" t="s">
        <v>621</v>
      </c>
      <c r="D171" s="185"/>
      <c r="E171" s="154"/>
      <c r="F171" s="154"/>
      <c r="G171" s="154" t="s">
        <v>643</v>
      </c>
      <c r="H171" s="157">
        <f>H170/SUM(H5)</f>
        <v>30826.813590449958</v>
      </c>
      <c r="I171" s="157">
        <f t="shared" ref="I171:R171" si="42">I170/SUM(I5)</f>
        <v>30584.150596877873</v>
      </c>
      <c r="J171" s="157">
        <f t="shared" si="42"/>
        <v>30341.487603305788</v>
      </c>
      <c r="K171" s="157">
        <f t="shared" si="42"/>
        <v>30098.824609733703</v>
      </c>
      <c r="L171" s="157">
        <f t="shared" si="42"/>
        <v>29856.161616161618</v>
      </c>
      <c r="M171" s="157">
        <f t="shared" si="42"/>
        <v>29613.49862258953</v>
      </c>
      <c r="N171" s="157">
        <f t="shared" si="42"/>
        <v>29370.835629017452</v>
      </c>
      <c r="O171" s="157">
        <f t="shared" si="42"/>
        <v>29128.17263544536</v>
      </c>
      <c r="P171" s="157">
        <f t="shared" si="42"/>
        <v>28885.509641873279</v>
      </c>
      <c r="Q171" s="157">
        <f t="shared" si="42"/>
        <v>28356.418181818182</v>
      </c>
      <c r="R171" s="157">
        <f t="shared" si="42"/>
        <v>27835.019999999997</v>
      </c>
      <c r="X171" s="187" t="s">
        <v>639</v>
      </c>
      <c r="Y171" s="157">
        <f>0.6*42.66*1000</f>
        <v>25595.999999999996</v>
      </c>
      <c r="Z171" s="157">
        <f>0.8*42.66*1000</f>
        <v>34128</v>
      </c>
      <c r="AB171" s="141"/>
      <c r="AC171" s="141"/>
      <c r="AD171" s="141"/>
      <c r="AE171" s="141"/>
      <c r="AF171" s="141"/>
      <c r="AG171" s="141"/>
      <c r="AH171" s="141"/>
      <c r="AI171" s="141"/>
      <c r="AJ171" s="141"/>
      <c r="AK171" s="141"/>
      <c r="AL171" s="141"/>
    </row>
    <row r="172" spans="1:38" ht="14.25" hidden="1" customHeight="1" outlineLevel="1" x14ac:dyDescent="0.3">
      <c r="A172" s="196"/>
      <c r="B172" s="143" t="s">
        <v>411</v>
      </c>
      <c r="D172" s="144"/>
      <c r="H172" s="151"/>
      <c r="I172" s="151"/>
      <c r="J172" s="151"/>
      <c r="K172" s="151"/>
      <c r="L172" s="151"/>
      <c r="M172" s="151"/>
      <c r="N172" s="151"/>
      <c r="O172" s="151"/>
      <c r="P172" s="151"/>
      <c r="Q172" s="151"/>
      <c r="R172" s="151"/>
      <c r="X172" s="15"/>
      <c r="AB172" s="141"/>
      <c r="AC172" s="141"/>
      <c r="AD172" s="141"/>
      <c r="AE172" s="141"/>
      <c r="AF172" s="141"/>
      <c r="AG172" s="141"/>
      <c r="AH172" s="141"/>
      <c r="AI172" s="141"/>
      <c r="AJ172" s="141"/>
      <c r="AK172" s="141"/>
      <c r="AL172" s="141"/>
    </row>
    <row r="173" spans="1:38" ht="14.25" hidden="1" customHeight="1" outlineLevel="1" x14ac:dyDescent="0.3">
      <c r="A173" s="196"/>
      <c r="B173" s="133"/>
      <c r="C173" s="144" t="s">
        <v>407</v>
      </c>
      <c r="D173" s="144"/>
      <c r="H173" s="151"/>
      <c r="I173" s="151"/>
      <c r="J173" s="151"/>
      <c r="K173" s="151"/>
      <c r="L173" s="151"/>
      <c r="M173" s="151"/>
      <c r="N173" s="151"/>
      <c r="O173" s="151"/>
      <c r="P173" s="151"/>
      <c r="Q173" s="151"/>
      <c r="R173" s="151"/>
      <c r="X173" s="15"/>
      <c r="AB173" s="141"/>
      <c r="AC173" s="141"/>
      <c r="AD173" s="141"/>
      <c r="AE173" s="141"/>
      <c r="AF173" s="141"/>
      <c r="AG173" s="141"/>
      <c r="AH173" s="141"/>
      <c r="AI173" s="141"/>
      <c r="AJ173" s="141"/>
      <c r="AK173" s="141"/>
      <c r="AL173" s="141"/>
    </row>
    <row r="174" spans="1:38" ht="14.25" hidden="1" customHeight="1" outlineLevel="1" x14ac:dyDescent="0.3">
      <c r="A174" s="196"/>
      <c r="B174" s="133"/>
      <c r="C174" s="144" t="s">
        <v>408</v>
      </c>
      <c r="D174" s="144"/>
      <c r="H174" s="151"/>
      <c r="I174" s="151"/>
      <c r="J174" s="151"/>
      <c r="K174" s="151"/>
      <c r="L174" s="151"/>
      <c r="M174" s="151"/>
      <c r="N174" s="151"/>
      <c r="O174" s="151"/>
      <c r="P174" s="151"/>
      <c r="Q174" s="151"/>
      <c r="R174" s="151"/>
      <c r="X174" s="15"/>
      <c r="AB174" s="141"/>
      <c r="AC174" s="141"/>
      <c r="AD174" s="141"/>
      <c r="AE174" s="141"/>
      <c r="AF174" s="141"/>
      <c r="AG174" s="141"/>
      <c r="AH174" s="141"/>
      <c r="AI174" s="141"/>
      <c r="AJ174" s="141"/>
      <c r="AK174" s="141"/>
      <c r="AL174" s="141"/>
    </row>
    <row r="175" spans="1:38" ht="14.25" hidden="1" customHeight="1" outlineLevel="1" x14ac:dyDescent="0.3">
      <c r="A175" s="196"/>
      <c r="B175" s="135"/>
      <c r="C175" s="144" t="s">
        <v>409</v>
      </c>
      <c r="D175" s="144"/>
      <c r="H175" s="151"/>
      <c r="I175" s="151"/>
      <c r="J175" s="151"/>
      <c r="K175" s="151"/>
      <c r="L175" s="151"/>
      <c r="M175" s="151"/>
      <c r="N175" s="151"/>
      <c r="O175" s="151"/>
      <c r="P175" s="151"/>
      <c r="Q175" s="151"/>
      <c r="R175" s="151"/>
      <c r="X175" s="15"/>
      <c r="AB175" s="141"/>
      <c r="AC175" s="141"/>
      <c r="AD175" s="141"/>
      <c r="AE175" s="141"/>
      <c r="AF175" s="141"/>
      <c r="AG175" s="141"/>
      <c r="AH175" s="141"/>
      <c r="AI175" s="141"/>
      <c r="AJ175" s="141"/>
      <c r="AK175" s="141"/>
      <c r="AL175" s="141"/>
    </row>
    <row r="176" spans="1:38" ht="14.25" hidden="1" customHeight="1" outlineLevel="1" x14ac:dyDescent="0.3">
      <c r="A176" s="196"/>
      <c r="B176" s="135"/>
      <c r="C176" s="144" t="s">
        <v>410</v>
      </c>
      <c r="D176" s="144"/>
      <c r="H176" s="151"/>
      <c r="I176" s="151"/>
      <c r="J176" s="151"/>
      <c r="K176" s="151"/>
      <c r="L176" s="151"/>
      <c r="M176" s="151"/>
      <c r="N176" s="151"/>
      <c r="O176" s="151"/>
      <c r="P176" s="151"/>
      <c r="Q176" s="151"/>
      <c r="R176" s="151"/>
      <c r="X176" s="15"/>
      <c r="AB176" s="141"/>
      <c r="AC176" s="141"/>
      <c r="AD176" s="141"/>
      <c r="AE176" s="141"/>
      <c r="AF176" s="141"/>
      <c r="AG176" s="141"/>
      <c r="AH176" s="141"/>
      <c r="AI176" s="141"/>
      <c r="AJ176" s="141"/>
      <c r="AK176" s="141"/>
      <c r="AL176" s="141"/>
    </row>
    <row r="177" spans="1:38" ht="14.25" hidden="1" customHeight="1" outlineLevel="1" x14ac:dyDescent="0.3">
      <c r="A177" s="196"/>
      <c r="B177" s="143" t="s">
        <v>411</v>
      </c>
      <c r="D177" s="144"/>
      <c r="H177" s="151"/>
      <c r="I177" s="151"/>
      <c r="J177" s="151"/>
      <c r="K177" s="151"/>
      <c r="L177" s="151"/>
      <c r="M177" s="151"/>
      <c r="N177" s="151"/>
      <c r="O177" s="151"/>
      <c r="P177" s="151"/>
      <c r="Q177" s="151"/>
      <c r="R177" s="151"/>
      <c r="X177" s="15"/>
      <c r="AB177" s="141"/>
      <c r="AC177" s="141"/>
      <c r="AD177" s="141"/>
      <c r="AE177" s="141"/>
      <c r="AF177" s="141"/>
      <c r="AG177" s="141"/>
      <c r="AH177" s="141"/>
      <c r="AI177" s="141"/>
      <c r="AJ177" s="141"/>
      <c r="AK177" s="141"/>
      <c r="AL177" s="141"/>
    </row>
    <row r="178" spans="1:38" ht="14.25" hidden="1" customHeight="1" outlineLevel="1" x14ac:dyDescent="0.3">
      <c r="A178" s="196"/>
      <c r="B178" s="133"/>
      <c r="C178" s="144" t="s">
        <v>407</v>
      </c>
      <c r="D178" s="144"/>
      <c r="H178" s="151"/>
      <c r="I178" s="151"/>
      <c r="J178" s="151"/>
      <c r="K178" s="151"/>
      <c r="L178" s="151"/>
      <c r="M178" s="151"/>
      <c r="N178" s="151"/>
      <c r="O178" s="151"/>
      <c r="P178" s="151"/>
      <c r="Q178" s="151"/>
      <c r="R178" s="151"/>
      <c r="X178" s="15"/>
      <c r="AB178" s="141"/>
      <c r="AC178" s="141"/>
      <c r="AD178" s="141"/>
      <c r="AE178" s="141"/>
      <c r="AF178" s="141"/>
      <c r="AG178" s="141"/>
      <c r="AH178" s="141"/>
      <c r="AI178" s="141"/>
      <c r="AJ178" s="141"/>
      <c r="AK178" s="141"/>
      <c r="AL178" s="141"/>
    </row>
    <row r="179" spans="1:38" ht="14.25" hidden="1" customHeight="1" outlineLevel="1" x14ac:dyDescent="0.3">
      <c r="B179" s="133"/>
      <c r="C179" s="144" t="s">
        <v>408</v>
      </c>
      <c r="D179" s="144"/>
      <c r="H179" s="151"/>
      <c r="I179" s="151"/>
      <c r="J179" s="151"/>
      <c r="K179" s="151"/>
      <c r="L179" s="151"/>
      <c r="M179" s="151"/>
      <c r="N179" s="151"/>
      <c r="O179" s="151"/>
      <c r="P179" s="151"/>
      <c r="Q179" s="151"/>
      <c r="R179" s="151"/>
      <c r="X179" s="15"/>
      <c r="AB179" s="141"/>
      <c r="AC179" s="141"/>
      <c r="AD179" s="141"/>
      <c r="AE179" s="141"/>
      <c r="AF179" s="141"/>
      <c r="AG179" s="141"/>
      <c r="AH179" s="141"/>
      <c r="AI179" s="141"/>
      <c r="AJ179" s="141"/>
      <c r="AK179" s="141"/>
      <c r="AL179" s="141"/>
    </row>
    <row r="180" spans="1:38" ht="14.25" hidden="1" customHeight="1" outlineLevel="1" x14ac:dyDescent="0.3">
      <c r="A180" s="196"/>
      <c r="B180" s="133"/>
      <c r="C180" s="144" t="s">
        <v>409</v>
      </c>
      <c r="D180" s="144"/>
      <c r="H180" s="151"/>
      <c r="I180" s="151"/>
      <c r="J180" s="151"/>
      <c r="K180" s="151"/>
      <c r="L180" s="151"/>
      <c r="M180" s="151"/>
      <c r="N180" s="151"/>
      <c r="O180" s="151"/>
      <c r="P180" s="151"/>
      <c r="Q180" s="151"/>
      <c r="R180" s="151"/>
      <c r="X180" s="15"/>
      <c r="AB180" s="141"/>
      <c r="AC180" s="141"/>
      <c r="AD180" s="141"/>
      <c r="AE180" s="141"/>
      <c r="AF180" s="141"/>
      <c r="AG180" s="141"/>
      <c r="AH180" s="141"/>
      <c r="AI180" s="141"/>
      <c r="AJ180" s="141"/>
      <c r="AK180" s="141"/>
      <c r="AL180" s="141"/>
    </row>
    <row r="181" spans="1:38" ht="14.25" hidden="1" customHeight="1" outlineLevel="1" x14ac:dyDescent="0.3">
      <c r="A181" s="196"/>
      <c r="B181" s="133"/>
      <c r="C181" s="144" t="s">
        <v>410</v>
      </c>
      <c r="D181" s="144"/>
      <c r="H181" s="151"/>
      <c r="I181" s="151"/>
      <c r="J181" s="151"/>
      <c r="K181" s="151"/>
      <c r="L181" s="151"/>
      <c r="M181" s="151"/>
      <c r="N181" s="151"/>
      <c r="O181" s="151"/>
      <c r="P181" s="151"/>
      <c r="Q181" s="151"/>
      <c r="R181" s="151"/>
      <c r="X181" s="15"/>
      <c r="AB181" s="141"/>
      <c r="AC181" s="141"/>
      <c r="AD181" s="141"/>
      <c r="AE181" s="141"/>
      <c r="AF181" s="141"/>
      <c r="AG181" s="141"/>
      <c r="AH181" s="141"/>
      <c r="AI181" s="141"/>
      <c r="AJ181" s="141"/>
      <c r="AK181" s="141"/>
      <c r="AL181" s="141"/>
    </row>
    <row r="182" spans="1:38" ht="14.25" customHeight="1" collapsed="1" x14ac:dyDescent="0.3">
      <c r="A182" s="196"/>
      <c r="B182" s="138" t="s">
        <v>608</v>
      </c>
      <c r="D182" s="144"/>
      <c r="H182" s="151"/>
      <c r="I182" s="151"/>
      <c r="J182" s="151"/>
      <c r="K182" s="151"/>
      <c r="L182" s="151"/>
      <c r="M182" s="151"/>
      <c r="N182" s="151"/>
      <c r="O182" s="151"/>
      <c r="P182" s="151"/>
      <c r="Q182" s="151"/>
      <c r="R182" s="151"/>
      <c r="X182" s="15"/>
      <c r="AB182" s="141"/>
      <c r="AC182" s="141"/>
      <c r="AD182" s="141"/>
      <c r="AE182" s="141"/>
      <c r="AF182" s="141"/>
      <c r="AG182" s="141"/>
      <c r="AH182" s="141"/>
      <c r="AI182" s="141"/>
      <c r="AJ182" s="141"/>
      <c r="AK182" s="141"/>
      <c r="AL182" s="141"/>
    </row>
    <row r="183" spans="1:38" ht="14.25" customHeight="1" x14ac:dyDescent="0.3">
      <c r="B183" s="138"/>
      <c r="C183" t="s">
        <v>604</v>
      </c>
      <c r="G183" t="s">
        <v>623</v>
      </c>
      <c r="H183" s="152">
        <f t="shared" ref="H183:R183" si="43">H155*$U155/100*H74</f>
        <v>135660.70902883861</v>
      </c>
      <c r="I183" s="152">
        <f t="shared" si="43"/>
        <v>151370.00906193585</v>
      </c>
      <c r="J183" s="152">
        <f t="shared" si="43"/>
        <v>166274.13907467047</v>
      </c>
      <c r="K183" s="152">
        <f t="shared" si="43"/>
        <v>185886.4490804165</v>
      </c>
      <c r="L183" s="152">
        <f t="shared" si="43"/>
        <v>201074.88034594545</v>
      </c>
      <c r="M183" s="152">
        <f t="shared" si="43"/>
        <v>199672.4575707771</v>
      </c>
      <c r="N183" s="152">
        <f t="shared" si="43"/>
        <v>197675.73299506932</v>
      </c>
      <c r="O183" s="152">
        <f t="shared" si="43"/>
        <v>207434.99340581271</v>
      </c>
      <c r="P183" s="152">
        <f t="shared" si="43"/>
        <v>218594.3128819055</v>
      </c>
      <c r="Q183" s="152">
        <f t="shared" si="43"/>
        <v>228813.7512345679</v>
      </c>
      <c r="R183" s="152">
        <f t="shared" si="43"/>
        <v>231049.25616666666</v>
      </c>
      <c r="T183" t="s">
        <v>628</v>
      </c>
      <c r="U183" s="213">
        <f>43.25/3.6</f>
        <v>12.013888888888889</v>
      </c>
      <c r="V183" t="s">
        <v>631</v>
      </c>
      <c r="AB183" s="141"/>
      <c r="AC183" s="141"/>
      <c r="AD183" s="141"/>
      <c r="AE183" s="141"/>
      <c r="AF183" s="141"/>
      <c r="AG183" s="141"/>
      <c r="AH183" s="141"/>
      <c r="AI183" s="141"/>
      <c r="AJ183" s="141"/>
      <c r="AK183" s="141"/>
      <c r="AL183" s="141"/>
    </row>
    <row r="184" spans="1:38" ht="14.25" customHeight="1" x14ac:dyDescent="0.3">
      <c r="A184" s="196"/>
      <c r="B184" s="138"/>
      <c r="C184" t="s">
        <v>607</v>
      </c>
      <c r="G184" t="s">
        <v>623</v>
      </c>
      <c r="H184" s="152">
        <f t="shared" ref="H184:R184" si="44">H156*$U156/100*H75</f>
        <v>0</v>
      </c>
      <c r="I184" s="152">
        <f t="shared" si="44"/>
        <v>0</v>
      </c>
      <c r="J184" s="152">
        <f t="shared" si="44"/>
        <v>0</v>
      </c>
      <c r="K184" s="152">
        <f t="shared" si="44"/>
        <v>0</v>
      </c>
      <c r="L184" s="152">
        <f t="shared" si="44"/>
        <v>0</v>
      </c>
      <c r="M184" s="152">
        <f t="shared" si="44"/>
        <v>0</v>
      </c>
      <c r="N184" s="152">
        <f t="shared" si="44"/>
        <v>0</v>
      </c>
      <c r="O184" s="152">
        <f t="shared" si="44"/>
        <v>0</v>
      </c>
      <c r="P184" s="152">
        <f t="shared" si="44"/>
        <v>0</v>
      </c>
      <c r="Q184" s="152">
        <f t="shared" si="44"/>
        <v>0</v>
      </c>
      <c r="R184" s="152">
        <f t="shared" si="44"/>
        <v>0</v>
      </c>
      <c r="T184" s="154" t="s">
        <v>630</v>
      </c>
      <c r="U184" s="214" t="s">
        <v>443</v>
      </c>
      <c r="V184" s="154" t="s">
        <v>623</v>
      </c>
      <c r="X184" s="15"/>
      <c r="AB184" s="141"/>
      <c r="AC184" s="141"/>
      <c r="AD184" s="141"/>
      <c r="AE184" s="141"/>
      <c r="AF184" s="141"/>
      <c r="AG184" s="141"/>
      <c r="AH184" s="141"/>
      <c r="AI184" s="141"/>
      <c r="AJ184" s="141"/>
      <c r="AK184" s="141"/>
      <c r="AL184" s="141"/>
    </row>
    <row r="185" spans="1:38" ht="14.25" customHeight="1" x14ac:dyDescent="0.3">
      <c r="A185" s="196"/>
      <c r="B185" s="138"/>
      <c r="C185" s="144" t="s">
        <v>620</v>
      </c>
      <c r="D185" s="144"/>
      <c r="G185" t="s">
        <v>623</v>
      </c>
      <c r="H185" s="152">
        <f>SUM(H183:H184)</f>
        <v>135660.70902883861</v>
      </c>
      <c r="I185" s="152">
        <f t="shared" ref="I185:R185" si="45">SUM(I183:I184)</f>
        <v>151370.00906193585</v>
      </c>
      <c r="J185" s="152">
        <f t="shared" si="45"/>
        <v>166274.13907467047</v>
      </c>
      <c r="K185" s="152">
        <f t="shared" si="45"/>
        <v>185886.4490804165</v>
      </c>
      <c r="L185" s="152">
        <f t="shared" si="45"/>
        <v>201074.88034594545</v>
      </c>
      <c r="M185" s="152">
        <f t="shared" si="45"/>
        <v>199672.4575707771</v>
      </c>
      <c r="N185" s="152">
        <f t="shared" si="45"/>
        <v>197675.73299506932</v>
      </c>
      <c r="O185" s="152">
        <f t="shared" si="45"/>
        <v>207434.99340581271</v>
      </c>
      <c r="P185" s="152">
        <f t="shared" si="45"/>
        <v>218594.3128819055</v>
      </c>
      <c r="Q185" s="152">
        <f t="shared" si="45"/>
        <v>228813.7512345679</v>
      </c>
      <c r="R185" s="152">
        <f t="shared" si="45"/>
        <v>231049.25616666666</v>
      </c>
      <c r="T185" s="154"/>
      <c r="U185" s="186"/>
      <c r="V185" s="154"/>
      <c r="X185" s="154"/>
      <c r="Y185" s="154" t="s">
        <v>637</v>
      </c>
      <c r="Z185" s="154" t="s">
        <v>638</v>
      </c>
      <c r="AB185" s="141"/>
      <c r="AC185" s="141"/>
      <c r="AD185" s="141"/>
      <c r="AE185" s="141"/>
      <c r="AF185" s="141"/>
      <c r="AG185" s="141"/>
      <c r="AH185" s="141"/>
      <c r="AI185" s="141"/>
      <c r="AJ185" s="141"/>
      <c r="AK185" s="141"/>
      <c r="AL185" s="141"/>
    </row>
    <row r="186" spans="1:38" ht="14.25" customHeight="1" x14ac:dyDescent="0.3">
      <c r="A186" s="196"/>
      <c r="B186" s="138"/>
      <c r="C186" s="185" t="s">
        <v>621</v>
      </c>
      <c r="D186" s="185"/>
      <c r="E186" s="154"/>
      <c r="F186" s="154"/>
      <c r="G186" s="154" t="s">
        <v>643</v>
      </c>
      <c r="H186" s="157">
        <f>H185/SUM(H21:H22)</f>
        <v>2221.0991103540696</v>
      </c>
      <c r="I186" s="157">
        <f t="shared" ref="I186:R186" si="46">I185/SUM(I21:I22)</f>
        <v>2198.8881192505291</v>
      </c>
      <c r="J186" s="157">
        <f t="shared" si="46"/>
        <v>2176.8992380580235</v>
      </c>
      <c r="K186" s="157">
        <f t="shared" si="46"/>
        <v>2155.1302456774429</v>
      </c>
      <c r="L186" s="157">
        <f t="shared" si="46"/>
        <v>2133.5789432206684</v>
      </c>
      <c r="M186" s="157">
        <f t="shared" si="46"/>
        <v>2112.2431537884618</v>
      </c>
      <c r="N186" s="157">
        <f t="shared" si="46"/>
        <v>2091.1207222505773</v>
      </c>
      <c r="O186" s="157">
        <f t="shared" si="46"/>
        <v>2070.2095150280711</v>
      </c>
      <c r="P186" s="157">
        <f t="shared" si="46"/>
        <v>2049.5074198777907</v>
      </c>
      <c r="Q186" s="157">
        <f t="shared" si="46"/>
        <v>2029.0123456790122</v>
      </c>
      <c r="R186" s="157">
        <f t="shared" si="46"/>
        <v>2008.7222222222222</v>
      </c>
      <c r="T186" s="154"/>
      <c r="U186" s="186"/>
      <c r="V186" s="154"/>
      <c r="X186" s="187" t="s">
        <v>639</v>
      </c>
      <c r="Y186" s="157">
        <f>0.05*42.66*1000</f>
        <v>2133</v>
      </c>
      <c r="Z186" s="157">
        <f>0.1*42.66*1000</f>
        <v>4266</v>
      </c>
      <c r="AB186" s="141"/>
      <c r="AC186" s="141"/>
      <c r="AD186" s="141"/>
      <c r="AE186" s="141"/>
      <c r="AF186" s="141"/>
      <c r="AG186" s="141"/>
      <c r="AH186" s="141"/>
      <c r="AI186" s="141"/>
      <c r="AJ186" s="141"/>
      <c r="AK186" s="141"/>
      <c r="AL186" s="141"/>
    </row>
    <row r="187" spans="1:38" ht="14.25" customHeight="1" x14ac:dyDescent="0.3">
      <c r="A187" s="196"/>
      <c r="B187" s="138" t="s">
        <v>609</v>
      </c>
      <c r="H187" s="151"/>
      <c r="I187" s="151"/>
      <c r="J187" s="151"/>
      <c r="K187" s="151"/>
      <c r="L187" s="151"/>
      <c r="M187" s="151"/>
      <c r="N187" s="151"/>
      <c r="O187" s="151"/>
      <c r="P187" s="151"/>
      <c r="Q187" s="151"/>
      <c r="R187" s="151"/>
      <c r="X187" s="15"/>
      <c r="AB187" s="141"/>
      <c r="AC187" s="141"/>
      <c r="AD187" s="141"/>
      <c r="AE187" s="141"/>
      <c r="AF187" s="141"/>
      <c r="AG187" s="141"/>
      <c r="AH187" s="141"/>
      <c r="AI187" s="141"/>
      <c r="AJ187" s="141"/>
      <c r="AK187" s="141"/>
      <c r="AL187" s="141"/>
    </row>
    <row r="188" spans="1:38" ht="14.25" customHeight="1" x14ac:dyDescent="0.3">
      <c r="A188" s="196"/>
      <c r="B188" s="138"/>
      <c r="C188" t="s">
        <v>604</v>
      </c>
      <c r="G188" t="s">
        <v>623</v>
      </c>
      <c r="H188" s="152">
        <f t="shared" ref="H188:R188" si="47">H158*$U158/100*H77</f>
        <v>0</v>
      </c>
      <c r="I188" s="152">
        <f t="shared" si="47"/>
        <v>0</v>
      </c>
      <c r="J188" s="152">
        <f t="shared" si="47"/>
        <v>0</v>
      </c>
      <c r="K188" s="152">
        <f t="shared" si="47"/>
        <v>0</v>
      </c>
      <c r="L188" s="152">
        <f t="shared" si="47"/>
        <v>0</v>
      </c>
      <c r="M188" s="152">
        <f t="shared" si="47"/>
        <v>0</v>
      </c>
      <c r="N188" s="152">
        <f t="shared" si="47"/>
        <v>0</v>
      </c>
      <c r="O188" s="152">
        <f t="shared" si="47"/>
        <v>0</v>
      </c>
      <c r="P188" s="152">
        <f t="shared" si="47"/>
        <v>0</v>
      </c>
      <c r="Q188" s="152">
        <f t="shared" si="47"/>
        <v>0</v>
      </c>
      <c r="R188" s="152">
        <f t="shared" si="47"/>
        <v>0</v>
      </c>
      <c r="T188" t="s">
        <v>628</v>
      </c>
      <c r="U188">
        <f>46/3.6</f>
        <v>12.777777777777777</v>
      </c>
      <c r="V188" t="s">
        <v>631</v>
      </c>
      <c r="X188" s="15"/>
      <c r="AB188" s="141"/>
      <c r="AC188" s="141"/>
      <c r="AD188" s="141"/>
      <c r="AE188" s="141"/>
      <c r="AF188" s="141"/>
      <c r="AG188" s="141"/>
      <c r="AH188" s="141"/>
      <c r="AI188" s="141"/>
      <c r="AJ188" s="141"/>
      <c r="AK188" s="141"/>
      <c r="AL188" s="141"/>
    </row>
    <row r="189" spans="1:38" ht="14.25" customHeight="1" x14ac:dyDescent="0.3">
      <c r="A189" s="196"/>
      <c r="B189" s="138"/>
      <c r="C189" t="s">
        <v>605</v>
      </c>
      <c r="G189" t="s">
        <v>623</v>
      </c>
      <c r="H189" s="152">
        <f t="shared" ref="H189:R189" si="48">H159*$U159/100*H78</f>
        <v>59929.808365470744</v>
      </c>
      <c r="I189" s="152">
        <f t="shared" si="48"/>
        <v>59330.510281816045</v>
      </c>
      <c r="J189" s="152">
        <f t="shared" si="48"/>
        <v>58737.20517899788</v>
      </c>
      <c r="K189" s="152">
        <f t="shared" si="48"/>
        <v>58149.833127207894</v>
      </c>
      <c r="L189" s="152">
        <f t="shared" si="48"/>
        <v>57568.334795935814</v>
      </c>
      <c r="M189" s="152">
        <f t="shared" si="48"/>
        <v>56992.651447976459</v>
      </c>
      <c r="N189" s="152">
        <f t="shared" si="48"/>
        <v>58725.693298129212</v>
      </c>
      <c r="O189" s="152">
        <f t="shared" si="48"/>
        <v>60703.367381257383</v>
      </c>
      <c r="P189" s="152">
        <f t="shared" si="48"/>
        <v>62635.6154133932</v>
      </c>
      <c r="Q189" s="152">
        <f t="shared" si="48"/>
        <v>64523.148148148139</v>
      </c>
      <c r="R189" s="152">
        <f t="shared" si="48"/>
        <v>64430.972222222219</v>
      </c>
      <c r="T189" t="s">
        <v>628</v>
      </c>
      <c r="U189">
        <f>45.25/3.6</f>
        <v>12.569444444444445</v>
      </c>
      <c r="V189" t="s">
        <v>631</v>
      </c>
      <c r="X189" s="15"/>
      <c r="AB189" s="141"/>
      <c r="AC189" s="141"/>
      <c r="AD189" s="141"/>
      <c r="AE189" s="141"/>
      <c r="AF189" s="141"/>
      <c r="AG189" s="141"/>
      <c r="AH189" s="141"/>
      <c r="AI189" s="141"/>
      <c r="AJ189" s="141"/>
      <c r="AK189" s="141"/>
      <c r="AL189" s="141"/>
    </row>
    <row r="190" spans="1:38" ht="14.25" customHeight="1" x14ac:dyDescent="0.3">
      <c r="A190" s="196"/>
      <c r="B190" s="138"/>
      <c r="C190" t="s">
        <v>606</v>
      </c>
      <c r="G190" t="s">
        <v>623</v>
      </c>
      <c r="H190" s="152">
        <f t="shared" ref="H190:R190" si="49">H160*$U160/100*H79</f>
        <v>0</v>
      </c>
      <c r="I190" s="152">
        <f t="shared" si="49"/>
        <v>0</v>
      </c>
      <c r="J190" s="152">
        <f t="shared" si="49"/>
        <v>0</v>
      </c>
      <c r="K190" s="152">
        <f t="shared" si="49"/>
        <v>0</v>
      </c>
      <c r="L190" s="152">
        <f t="shared" si="49"/>
        <v>0</v>
      </c>
      <c r="M190" s="152">
        <f t="shared" si="49"/>
        <v>0</v>
      </c>
      <c r="N190" s="152">
        <f t="shared" si="49"/>
        <v>0</v>
      </c>
      <c r="O190" s="152">
        <f t="shared" si="49"/>
        <v>0</v>
      </c>
      <c r="P190" s="152">
        <f t="shared" si="49"/>
        <v>0</v>
      </c>
      <c r="Q190" s="152">
        <f t="shared" si="49"/>
        <v>0</v>
      </c>
      <c r="R190" s="152">
        <f t="shared" si="49"/>
        <v>0</v>
      </c>
      <c r="T190" t="s">
        <v>629</v>
      </c>
      <c r="U190">
        <v>1</v>
      </c>
      <c r="V190" t="s">
        <v>632</v>
      </c>
      <c r="X190" s="15"/>
      <c r="AB190" s="141"/>
      <c r="AC190" s="141"/>
      <c r="AD190" s="141"/>
      <c r="AE190" s="141"/>
      <c r="AF190" s="141"/>
      <c r="AG190" s="141"/>
      <c r="AH190" s="141"/>
      <c r="AI190" s="141"/>
      <c r="AJ190" s="141"/>
      <c r="AK190" s="141"/>
      <c r="AL190" s="141"/>
    </row>
    <row r="191" spans="1:38" ht="14.25" customHeight="1" x14ac:dyDescent="0.3">
      <c r="A191" s="196"/>
      <c r="B191" s="138"/>
      <c r="C191" t="s">
        <v>610</v>
      </c>
      <c r="G191" t="s">
        <v>623</v>
      </c>
      <c r="H191" s="152">
        <f t="shared" ref="H191:R191" si="50">H161*$U161/100*H80</f>
        <v>0</v>
      </c>
      <c r="I191" s="152">
        <f t="shared" si="50"/>
        <v>0</v>
      </c>
      <c r="J191" s="152">
        <f t="shared" si="50"/>
        <v>0</v>
      </c>
      <c r="K191" s="152">
        <f t="shared" si="50"/>
        <v>0</v>
      </c>
      <c r="L191" s="152">
        <f t="shared" si="50"/>
        <v>0</v>
      </c>
      <c r="M191" s="152">
        <f t="shared" si="50"/>
        <v>0</v>
      </c>
      <c r="N191" s="152">
        <f t="shared" si="50"/>
        <v>0</v>
      </c>
      <c r="O191" s="152">
        <f t="shared" si="50"/>
        <v>0</v>
      </c>
      <c r="P191" s="152">
        <f t="shared" si="50"/>
        <v>0</v>
      </c>
      <c r="Q191" s="152">
        <f t="shared" si="50"/>
        <v>0</v>
      </c>
      <c r="R191" s="152">
        <f t="shared" si="50"/>
        <v>0</v>
      </c>
      <c r="T191" t="s">
        <v>628</v>
      </c>
      <c r="U191">
        <f>45.25/3.6</f>
        <v>12.569444444444445</v>
      </c>
      <c r="V191" t="s">
        <v>631</v>
      </c>
      <c r="X191" s="15"/>
      <c r="AB191" s="141"/>
      <c r="AC191" s="141"/>
      <c r="AD191" s="141"/>
      <c r="AE191" s="141"/>
      <c r="AF191" s="141"/>
      <c r="AG191" s="141"/>
      <c r="AH191" s="141"/>
      <c r="AI191" s="141"/>
      <c r="AJ191" s="141"/>
      <c r="AK191" s="141"/>
      <c r="AL191" s="141"/>
    </row>
    <row r="192" spans="1:38" ht="14.25" customHeight="1" x14ac:dyDescent="0.3">
      <c r="A192" s="196"/>
      <c r="B192" s="138"/>
      <c r="C192" t="s">
        <v>607</v>
      </c>
      <c r="G192" t="s">
        <v>623</v>
      </c>
      <c r="H192" s="152">
        <f t="shared" ref="H192:R192" si="51">H162*$U162/100*H81</f>
        <v>0</v>
      </c>
      <c r="I192" s="152">
        <f t="shared" si="51"/>
        <v>0</v>
      </c>
      <c r="J192" s="152">
        <f t="shared" si="51"/>
        <v>0</v>
      </c>
      <c r="K192" s="152">
        <f t="shared" si="51"/>
        <v>0</v>
      </c>
      <c r="L192" s="152">
        <f t="shared" si="51"/>
        <v>0</v>
      </c>
      <c r="M192" s="152">
        <f t="shared" si="51"/>
        <v>0</v>
      </c>
      <c r="N192" s="152">
        <f t="shared" si="51"/>
        <v>0</v>
      </c>
      <c r="O192" s="152">
        <f t="shared" si="51"/>
        <v>0</v>
      </c>
      <c r="P192" s="152">
        <f t="shared" si="51"/>
        <v>0</v>
      </c>
      <c r="Q192" s="152">
        <f t="shared" si="51"/>
        <v>0</v>
      </c>
      <c r="R192" s="152">
        <f t="shared" si="51"/>
        <v>0</v>
      </c>
      <c r="T192" t="s">
        <v>628</v>
      </c>
      <c r="U192">
        <f>45.25/3.6</f>
        <v>12.569444444444445</v>
      </c>
      <c r="V192" t="s">
        <v>631</v>
      </c>
      <c r="X192" s="15"/>
      <c r="AB192" s="141"/>
      <c r="AC192" s="141"/>
      <c r="AD192" s="141"/>
      <c r="AE192" s="141"/>
      <c r="AF192" s="141"/>
      <c r="AG192" s="141"/>
      <c r="AH192" s="141"/>
      <c r="AI192" s="141"/>
      <c r="AJ192" s="141"/>
      <c r="AK192" s="141"/>
      <c r="AL192" s="141"/>
    </row>
    <row r="193" spans="1:38" ht="14.25" customHeight="1" x14ac:dyDescent="0.3">
      <c r="A193" s="196"/>
      <c r="B193" s="146"/>
      <c r="C193" s="144" t="s">
        <v>620</v>
      </c>
      <c r="D193" s="144"/>
      <c r="G193" t="s">
        <v>623</v>
      </c>
      <c r="H193" s="152">
        <f>SUM(H188:H192)</f>
        <v>59929.808365470744</v>
      </c>
      <c r="I193" s="152">
        <f t="shared" ref="I193:R193" si="52">SUM(I188:I192)</f>
        <v>59330.510281816045</v>
      </c>
      <c r="J193" s="152">
        <f t="shared" si="52"/>
        <v>58737.20517899788</v>
      </c>
      <c r="K193" s="152">
        <f t="shared" si="52"/>
        <v>58149.833127207894</v>
      </c>
      <c r="L193" s="152">
        <f t="shared" si="52"/>
        <v>57568.334795935814</v>
      </c>
      <c r="M193" s="152">
        <f t="shared" si="52"/>
        <v>56992.651447976459</v>
      </c>
      <c r="N193" s="152">
        <f t="shared" si="52"/>
        <v>58725.693298129212</v>
      </c>
      <c r="O193" s="152">
        <f t="shared" si="52"/>
        <v>60703.367381257383</v>
      </c>
      <c r="P193" s="152">
        <f t="shared" si="52"/>
        <v>62635.6154133932</v>
      </c>
      <c r="Q193" s="152">
        <f t="shared" si="52"/>
        <v>64523.148148148139</v>
      </c>
      <c r="R193" s="152">
        <f t="shared" si="52"/>
        <v>64430.972222222219</v>
      </c>
      <c r="X193" s="154"/>
      <c r="Y193" s="154" t="s">
        <v>637</v>
      </c>
      <c r="Z193" s="154" t="s">
        <v>638</v>
      </c>
      <c r="AH193" s="141"/>
      <c r="AI193" s="141"/>
      <c r="AJ193" s="141"/>
      <c r="AK193" s="141"/>
      <c r="AL193" s="141"/>
    </row>
    <row r="194" spans="1:38" ht="14.25" customHeight="1" x14ac:dyDescent="0.3">
      <c r="A194" s="196"/>
      <c r="B194" s="146"/>
      <c r="C194" s="185" t="s">
        <v>621</v>
      </c>
      <c r="D194" s="185"/>
      <c r="E194" s="154"/>
      <c r="F194" s="154"/>
      <c r="G194" s="154" t="s">
        <v>643</v>
      </c>
      <c r="H194" s="157">
        <f>H193/SUM(H24:H28)</f>
        <v>305764.32839525887</v>
      </c>
      <c r="I194" s="157">
        <f t="shared" ref="I194:R194" si="53">I193/SUM(I24:I28)</f>
        <v>302706.68511130632</v>
      </c>
      <c r="J194" s="157">
        <f t="shared" si="53"/>
        <v>299679.61826019327</v>
      </c>
      <c r="K194" s="157">
        <f t="shared" si="53"/>
        <v>296682.82207759126</v>
      </c>
      <c r="L194" s="157">
        <f t="shared" si="53"/>
        <v>293715.99385681539</v>
      </c>
      <c r="M194" s="157">
        <f t="shared" si="53"/>
        <v>290778.83391824726</v>
      </c>
      <c r="N194" s="157">
        <f t="shared" si="53"/>
        <v>287871.04557906481</v>
      </c>
      <c r="O194" s="157">
        <f t="shared" si="53"/>
        <v>284992.33512327413</v>
      </c>
      <c r="P194" s="157">
        <f t="shared" si="53"/>
        <v>282142.41177204141</v>
      </c>
      <c r="Q194" s="157">
        <f t="shared" si="53"/>
        <v>279320.98765432095</v>
      </c>
      <c r="R194" s="157">
        <f t="shared" si="53"/>
        <v>276527.77777777775</v>
      </c>
      <c r="X194" s="187" t="s">
        <v>639</v>
      </c>
      <c r="Y194" s="157">
        <f>8*42.66*1000</f>
        <v>341280</v>
      </c>
      <c r="Z194" s="157">
        <f>20*42.66*1000</f>
        <v>853199.99999999988</v>
      </c>
      <c r="AH194" s="141"/>
      <c r="AI194" s="141"/>
      <c r="AJ194" s="141"/>
      <c r="AK194" s="141"/>
      <c r="AL194" s="141"/>
    </row>
    <row r="195" spans="1:38" ht="14.25" customHeight="1" x14ac:dyDescent="0.3">
      <c r="A195" s="196"/>
      <c r="B195" s="146" t="s">
        <v>622</v>
      </c>
      <c r="C195" s="144"/>
      <c r="D195" s="144"/>
      <c r="AH195" s="141"/>
      <c r="AI195" s="141"/>
      <c r="AJ195" s="141"/>
      <c r="AK195" s="141"/>
      <c r="AL195" s="141"/>
    </row>
    <row r="196" spans="1:38" ht="14.25" customHeight="1" x14ac:dyDescent="0.3">
      <c r="A196" s="196"/>
      <c r="B196" s="138"/>
      <c r="C196" t="s">
        <v>604</v>
      </c>
      <c r="G196" t="s">
        <v>623</v>
      </c>
      <c r="H196" s="152">
        <f>H166+H183+H188</f>
        <v>323442.10755960079</v>
      </c>
      <c r="I196" s="152">
        <f t="shared" ref="I196:R196" si="54">I166+I183+I188</f>
        <v>353044.86489297356</v>
      </c>
      <c r="J196" s="152">
        <f t="shared" si="54"/>
        <v>386606.51464859152</v>
      </c>
      <c r="K196" s="152">
        <f t="shared" si="54"/>
        <v>408494.34623376821</v>
      </c>
      <c r="L196" s="152">
        <f t="shared" si="54"/>
        <v>445246.59751766268</v>
      </c>
      <c r="M196" s="152">
        <f t="shared" si="54"/>
        <v>462070.98833294422</v>
      </c>
      <c r="N196" s="152">
        <f t="shared" si="54"/>
        <v>478110.99470305839</v>
      </c>
      <c r="O196" s="152">
        <f t="shared" si="54"/>
        <v>501007.07788698812</v>
      </c>
      <c r="P196" s="152">
        <f t="shared" si="54"/>
        <v>531174.66182589077</v>
      </c>
      <c r="Q196" s="152">
        <f t="shared" si="54"/>
        <v>561268.29668911337</v>
      </c>
      <c r="R196" s="152">
        <f t="shared" si="54"/>
        <v>561628.25616666663</v>
      </c>
      <c r="AH196" s="141"/>
      <c r="AI196" s="141"/>
      <c r="AJ196" s="141"/>
      <c r="AK196" s="141"/>
      <c r="AL196" s="141"/>
    </row>
    <row r="197" spans="1:38" ht="14.25" customHeight="1" x14ac:dyDescent="0.3">
      <c r="A197" s="196"/>
      <c r="B197" s="138"/>
      <c r="C197" t="s">
        <v>605</v>
      </c>
      <c r="G197" t="s">
        <v>623</v>
      </c>
      <c r="H197" s="152">
        <f>H167+H189</f>
        <v>146230.87336675631</v>
      </c>
      <c r="I197" s="152">
        <f t="shared" ref="I197:R197" si="55">I167+I189</f>
        <v>149699.61022418519</v>
      </c>
      <c r="J197" s="152">
        <f t="shared" si="55"/>
        <v>154935.08672805203</v>
      </c>
      <c r="K197" s="152">
        <f t="shared" si="55"/>
        <v>152783.54736044939</v>
      </c>
      <c r="L197" s="152">
        <f t="shared" si="55"/>
        <v>158563.70206866309</v>
      </c>
      <c r="M197" s="152">
        <f t="shared" si="55"/>
        <v>162512.22757286165</v>
      </c>
      <c r="N197" s="152">
        <f t="shared" si="55"/>
        <v>168276.38707223389</v>
      </c>
      <c r="O197" s="152">
        <f t="shared" si="55"/>
        <v>172012.88253277255</v>
      </c>
      <c r="P197" s="152">
        <f t="shared" si="55"/>
        <v>177560.80916913244</v>
      </c>
      <c r="Q197" s="152">
        <f t="shared" si="55"/>
        <v>182935.65178451178</v>
      </c>
      <c r="R197" s="152">
        <f t="shared" si="55"/>
        <v>178377.24162222224</v>
      </c>
      <c r="AH197" s="141"/>
      <c r="AI197" s="141"/>
      <c r="AJ197" s="141"/>
      <c r="AK197" s="141"/>
      <c r="AL197" s="141"/>
    </row>
    <row r="198" spans="1:38" ht="14.25" customHeight="1" x14ac:dyDescent="0.3">
      <c r="A198" s="196"/>
      <c r="B198" s="138"/>
      <c r="C198" t="s">
        <v>606</v>
      </c>
      <c r="G198" t="s">
        <v>623</v>
      </c>
      <c r="H198" s="152">
        <f>H168+H190</f>
        <v>0</v>
      </c>
      <c r="I198" s="152">
        <f t="shared" ref="I198:R198" si="56">I168+I190</f>
        <v>0</v>
      </c>
      <c r="J198" s="152">
        <f t="shared" si="56"/>
        <v>0</v>
      </c>
      <c r="K198" s="152">
        <f t="shared" si="56"/>
        <v>0</v>
      </c>
      <c r="L198" s="152">
        <f t="shared" si="56"/>
        <v>0</v>
      </c>
      <c r="M198" s="152">
        <f t="shared" si="56"/>
        <v>0</v>
      </c>
      <c r="N198" s="152">
        <f t="shared" si="56"/>
        <v>0</v>
      </c>
      <c r="O198" s="152">
        <f t="shared" si="56"/>
        <v>0</v>
      </c>
      <c r="P198" s="152">
        <f t="shared" si="56"/>
        <v>0</v>
      </c>
      <c r="Q198" s="152">
        <f t="shared" si="56"/>
        <v>0</v>
      </c>
      <c r="R198" s="152">
        <f t="shared" si="56"/>
        <v>0</v>
      </c>
      <c r="AH198" s="141"/>
      <c r="AI198" s="141"/>
      <c r="AJ198" s="141"/>
      <c r="AK198" s="141"/>
      <c r="AL198" s="141"/>
    </row>
    <row r="199" spans="1:38" ht="14.25" customHeight="1" x14ac:dyDescent="0.3">
      <c r="A199" s="196"/>
      <c r="B199" s="138"/>
      <c r="C199" t="s">
        <v>610</v>
      </c>
      <c r="G199" t="s">
        <v>623</v>
      </c>
      <c r="H199" s="152">
        <f>H191</f>
        <v>0</v>
      </c>
      <c r="I199" s="152">
        <f t="shared" ref="I199:R199" si="57">I191</f>
        <v>0</v>
      </c>
      <c r="J199" s="152">
        <f t="shared" si="57"/>
        <v>0</v>
      </c>
      <c r="K199" s="152">
        <f t="shared" si="57"/>
        <v>0</v>
      </c>
      <c r="L199" s="152">
        <f t="shared" si="57"/>
        <v>0</v>
      </c>
      <c r="M199" s="152">
        <f t="shared" si="57"/>
        <v>0</v>
      </c>
      <c r="N199" s="152">
        <f t="shared" si="57"/>
        <v>0</v>
      </c>
      <c r="O199" s="152">
        <f t="shared" si="57"/>
        <v>0</v>
      </c>
      <c r="P199" s="152">
        <f t="shared" si="57"/>
        <v>0</v>
      </c>
      <c r="Q199" s="152">
        <f t="shared" si="57"/>
        <v>0</v>
      </c>
      <c r="R199" s="152">
        <f t="shared" si="57"/>
        <v>0</v>
      </c>
      <c r="AH199" s="141"/>
      <c r="AI199" s="141"/>
      <c r="AJ199" s="141"/>
      <c r="AK199" s="141"/>
      <c r="AL199" s="141"/>
    </row>
    <row r="200" spans="1:38" ht="14.25" customHeight="1" x14ac:dyDescent="0.3">
      <c r="A200" s="196"/>
      <c r="B200" s="138"/>
      <c r="C200" t="s">
        <v>607</v>
      </c>
      <c r="G200" t="s">
        <v>623</v>
      </c>
      <c r="H200" s="152">
        <f t="shared" ref="H200:R200" si="58">H169+H192+H184</f>
        <v>0</v>
      </c>
      <c r="I200" s="152">
        <f t="shared" si="58"/>
        <v>0</v>
      </c>
      <c r="J200" s="152">
        <f t="shared" si="58"/>
        <v>0</v>
      </c>
      <c r="K200" s="152">
        <f t="shared" si="58"/>
        <v>0</v>
      </c>
      <c r="L200" s="152">
        <f t="shared" si="58"/>
        <v>0</v>
      </c>
      <c r="M200" s="152">
        <f t="shared" si="58"/>
        <v>0</v>
      </c>
      <c r="N200" s="152">
        <f t="shared" si="58"/>
        <v>0</v>
      </c>
      <c r="O200" s="152">
        <f t="shared" si="58"/>
        <v>0</v>
      </c>
      <c r="P200" s="152">
        <f t="shared" si="58"/>
        <v>0</v>
      </c>
      <c r="Q200" s="152">
        <f t="shared" si="58"/>
        <v>0</v>
      </c>
      <c r="R200" s="152">
        <f t="shared" si="58"/>
        <v>0</v>
      </c>
      <c r="AH200" s="141"/>
      <c r="AI200" s="141"/>
      <c r="AJ200" s="141"/>
      <c r="AK200" s="141"/>
      <c r="AL200" s="141"/>
    </row>
    <row r="201" spans="1:38" ht="14.25" customHeight="1" x14ac:dyDescent="0.3">
      <c r="A201" s="196"/>
      <c r="B201" s="138"/>
      <c r="C201" t="s">
        <v>620</v>
      </c>
      <c r="G201" t="s">
        <v>623</v>
      </c>
      <c r="H201" s="152">
        <f>SUM(H196:H200)</f>
        <v>469672.98092635709</v>
      </c>
      <c r="I201" s="152">
        <f t="shared" ref="I201:R201" si="59">SUM(I196:I200)</f>
        <v>502744.47511715873</v>
      </c>
      <c r="J201" s="152">
        <f t="shared" si="59"/>
        <v>541541.60137664352</v>
      </c>
      <c r="K201" s="152">
        <f t="shared" si="59"/>
        <v>561277.8935942176</v>
      </c>
      <c r="L201" s="152">
        <f t="shared" si="59"/>
        <v>603810.29958632577</v>
      </c>
      <c r="M201" s="152">
        <f t="shared" si="59"/>
        <v>624583.21590580582</v>
      </c>
      <c r="N201" s="152">
        <f t="shared" si="59"/>
        <v>646387.38177529234</v>
      </c>
      <c r="O201" s="152">
        <f t="shared" si="59"/>
        <v>673019.96041976067</v>
      </c>
      <c r="P201" s="152">
        <f t="shared" si="59"/>
        <v>708735.47099502315</v>
      </c>
      <c r="Q201" s="152">
        <f t="shared" si="59"/>
        <v>744203.94847362512</v>
      </c>
      <c r="R201" s="152">
        <f t="shared" si="59"/>
        <v>740005.49778888887</v>
      </c>
      <c r="AH201" s="141"/>
      <c r="AI201" s="141"/>
      <c r="AJ201" s="141"/>
      <c r="AK201" s="141"/>
      <c r="AL201" s="141"/>
    </row>
    <row r="202" spans="1:38" ht="14.25" customHeight="1" x14ac:dyDescent="0.3">
      <c r="A202" s="196"/>
      <c r="B202" s="138"/>
      <c r="AH202" s="141"/>
      <c r="AI202" s="141"/>
      <c r="AJ202" s="141"/>
      <c r="AK202" s="141"/>
      <c r="AL202" s="141"/>
    </row>
    <row r="203" spans="1:38" ht="14.25" customHeight="1" x14ac:dyDescent="0.3">
      <c r="A203" s="195" t="s">
        <v>440</v>
      </c>
      <c r="B203" s="137" t="s">
        <v>624</v>
      </c>
      <c r="C203" s="136"/>
      <c r="D203" s="136"/>
      <c r="E203" s="136"/>
      <c r="F203" s="136"/>
      <c r="G203" s="136"/>
      <c r="H203" s="150"/>
      <c r="I203" s="150"/>
      <c r="J203" s="150"/>
      <c r="K203" s="150"/>
      <c r="L203" s="150"/>
      <c r="M203" s="150"/>
      <c r="N203" s="150"/>
      <c r="O203" s="150"/>
      <c r="P203" s="150"/>
      <c r="Q203" s="150"/>
      <c r="R203" s="150"/>
      <c r="X203" s="15"/>
      <c r="AB203" s="141"/>
      <c r="AC203" s="141"/>
      <c r="AD203" s="141"/>
      <c r="AE203" s="141"/>
      <c r="AF203" s="141"/>
      <c r="AG203" s="141"/>
      <c r="AH203" s="141"/>
      <c r="AI203" s="141"/>
      <c r="AJ203" s="141"/>
      <c r="AK203" s="141"/>
      <c r="AL203" s="141"/>
    </row>
    <row r="204" spans="1:38" ht="14.25" customHeight="1" x14ac:dyDescent="0.3">
      <c r="A204" s="196"/>
      <c r="B204" s="138" t="s">
        <v>603</v>
      </c>
      <c r="G204" t="s">
        <v>625</v>
      </c>
      <c r="H204" s="156">
        <f t="shared" ref="H204:R204" si="60">SUM(H166:H169)/SUM(H113:H116)</f>
        <v>0.96464941811584359</v>
      </c>
      <c r="I204" s="156">
        <f t="shared" si="60"/>
        <v>0.95523042855791507</v>
      </c>
      <c r="J204" s="156">
        <f t="shared" si="60"/>
        <v>0.9459070664247784</v>
      </c>
      <c r="K204" s="156">
        <f t="shared" si="60"/>
        <v>0.93667841557284892</v>
      </c>
      <c r="L204" s="156">
        <f t="shared" si="60"/>
        <v>0.92754357019803402</v>
      </c>
      <c r="M204" s="156">
        <f t="shared" si="60"/>
        <v>0.918501634780309</v>
      </c>
      <c r="N204" s="156">
        <f t="shared" si="60"/>
        <v>0.90955172403121587</v>
      </c>
      <c r="O204" s="156">
        <f t="shared" si="60"/>
        <v>0.90069296284438938</v>
      </c>
      <c r="P204" s="156">
        <f t="shared" si="60"/>
        <v>0.8919244862492367</v>
      </c>
      <c r="Q204" s="156">
        <f t="shared" si="60"/>
        <v>0.88324543936788846</v>
      </c>
      <c r="R204" s="156">
        <f t="shared" si="60"/>
        <v>0.87465497737556552</v>
      </c>
      <c r="T204" t="s">
        <v>630</v>
      </c>
      <c r="U204">
        <v>42.66</v>
      </c>
      <c r="V204" t="s">
        <v>631</v>
      </c>
      <c r="AH204" s="141"/>
      <c r="AI204" s="141"/>
      <c r="AJ204" s="141"/>
      <c r="AK204" s="141"/>
      <c r="AL204" s="141"/>
    </row>
    <row r="205" spans="1:38" ht="14.25" customHeight="1" x14ac:dyDescent="0.3">
      <c r="A205" s="196"/>
      <c r="B205" s="138" t="s">
        <v>608</v>
      </c>
      <c r="G205" t="s">
        <v>625</v>
      </c>
      <c r="H205" s="156">
        <f>SUM(H183:H184)/SUM(H128:H129)</f>
        <v>0.58449976588264985</v>
      </c>
      <c r="I205" s="156">
        <f t="shared" ref="I205:R205" si="61">SUM(I183:I184)/SUM(I128:I129)</f>
        <v>0.57865476822382345</v>
      </c>
      <c r="J205" s="156">
        <f t="shared" si="61"/>
        <v>0.57286822054158515</v>
      </c>
      <c r="K205" s="156">
        <f t="shared" si="61"/>
        <v>0.56713953833616915</v>
      </c>
      <c r="L205" s="156">
        <f t="shared" si="61"/>
        <v>0.56146814295280756</v>
      </c>
      <c r="M205" s="156">
        <f t="shared" si="61"/>
        <v>0.55585346152327941</v>
      </c>
      <c r="N205" s="156">
        <f t="shared" si="61"/>
        <v>0.5502949269080466</v>
      </c>
      <c r="O205" s="156">
        <f t="shared" si="61"/>
        <v>0.54479197763896603</v>
      </c>
      <c r="P205" s="156">
        <f t="shared" si="61"/>
        <v>0.53934405786257644</v>
      </c>
      <c r="Q205" s="156">
        <f t="shared" si="61"/>
        <v>0.53395061728395066</v>
      </c>
      <c r="R205" s="156">
        <f t="shared" si="61"/>
        <v>0.52861111111111114</v>
      </c>
      <c r="T205" t="s">
        <v>630</v>
      </c>
      <c r="U205">
        <f>U204</f>
        <v>42.66</v>
      </c>
      <c r="V205" t="s">
        <v>631</v>
      </c>
      <c r="AH205" s="141"/>
      <c r="AI205" s="141"/>
      <c r="AJ205" s="141"/>
      <c r="AK205" s="141"/>
      <c r="AL205" s="141"/>
    </row>
    <row r="206" spans="1:38" ht="14.25" customHeight="1" x14ac:dyDescent="0.3">
      <c r="A206" s="196"/>
      <c r="B206" s="138" t="s">
        <v>609</v>
      </c>
      <c r="G206" t="s">
        <v>625</v>
      </c>
      <c r="H206" s="156">
        <f>SUM(H188:H192)/SUM(H131:H135)</f>
        <v>0.61152865679051782</v>
      </c>
      <c r="I206" s="156">
        <f t="shared" ref="I206:R206" si="62">SUM(I188:I192)/SUM(I131:I135)</f>
        <v>0.60541337022261266</v>
      </c>
      <c r="J206" s="156">
        <f t="shared" si="62"/>
        <v>0.59935923652038647</v>
      </c>
      <c r="K206" s="156">
        <f t="shared" si="62"/>
        <v>0.59336564415518256</v>
      </c>
      <c r="L206" s="156">
        <f t="shared" si="62"/>
        <v>0.58743198771363081</v>
      </c>
      <c r="M206" s="156">
        <f t="shared" si="62"/>
        <v>0.58155766783649443</v>
      </c>
      <c r="N206" s="156">
        <f t="shared" si="62"/>
        <v>0.57574209115812958</v>
      </c>
      <c r="O206" s="156">
        <f t="shared" si="62"/>
        <v>0.5699846702465482</v>
      </c>
      <c r="P206" s="156">
        <f t="shared" si="62"/>
        <v>0.56428482354408283</v>
      </c>
      <c r="Q206" s="156">
        <f t="shared" si="62"/>
        <v>0.5586419753086419</v>
      </c>
      <c r="R206" s="156">
        <f t="shared" si="62"/>
        <v>0.55305555555555552</v>
      </c>
      <c r="T206" t="s">
        <v>630</v>
      </c>
      <c r="U206">
        <f>U205</f>
        <v>42.66</v>
      </c>
      <c r="V206" t="s">
        <v>631</v>
      </c>
      <c r="AH206" s="141"/>
      <c r="AI206" s="141"/>
      <c r="AJ206" s="141"/>
      <c r="AK206" s="141"/>
      <c r="AL206" s="141"/>
    </row>
    <row r="207" spans="1:38" ht="14.25" customHeight="1" x14ac:dyDescent="0.3">
      <c r="A207" s="196"/>
      <c r="B207" s="138" t="s">
        <v>622</v>
      </c>
      <c r="AH207" s="141"/>
      <c r="AI207" s="141"/>
      <c r="AJ207" s="141"/>
      <c r="AK207" s="141"/>
      <c r="AL207" s="141"/>
    </row>
    <row r="208" spans="1:38" ht="14.25" customHeight="1" x14ac:dyDescent="0.3">
      <c r="A208" s="196"/>
      <c r="AH208" s="141"/>
      <c r="AI208" s="141"/>
      <c r="AJ208" s="141"/>
      <c r="AK208" s="141"/>
      <c r="AL208" s="141"/>
    </row>
    <row r="209" spans="1:38" ht="14.25" customHeight="1" x14ac:dyDescent="0.3">
      <c r="A209" s="196"/>
      <c r="Y209" t="s">
        <v>637</v>
      </c>
      <c r="Z209" t="s">
        <v>638</v>
      </c>
      <c r="AH209" s="141"/>
      <c r="AI209" s="141"/>
      <c r="AJ209" s="141"/>
      <c r="AK209" s="141"/>
      <c r="AL209" s="141"/>
    </row>
    <row r="210" spans="1:38" ht="14.25" customHeight="1" x14ac:dyDescent="0.3">
      <c r="A210" s="196"/>
      <c r="B210" s="138" t="s">
        <v>603</v>
      </c>
      <c r="G210" s="154" t="s">
        <v>626</v>
      </c>
      <c r="H210" s="156">
        <f>H204/$U204</f>
        <v>2.2612503940830839E-2</v>
      </c>
      <c r="I210" s="156">
        <f t="shared" ref="I210:R210" si="63">I204/$U204</f>
        <v>2.2391711874306497E-2</v>
      </c>
      <c r="J210" s="156">
        <f t="shared" si="63"/>
        <v>2.2173161425803528E-2</v>
      </c>
      <c r="K210" s="156">
        <f t="shared" si="63"/>
        <v>2.1956831119851125E-2</v>
      </c>
      <c r="L210" s="156">
        <f t="shared" si="63"/>
        <v>2.1742699723348198E-2</v>
      </c>
      <c r="M210" s="156">
        <f t="shared" si="63"/>
        <v>2.1530746244264161E-2</v>
      </c>
      <c r="N210" s="156">
        <f t="shared" si="63"/>
        <v>2.1320949930408249E-2</v>
      </c>
      <c r="O210" s="156">
        <f t="shared" si="63"/>
        <v>2.1113290268269795E-2</v>
      </c>
      <c r="P210" s="156">
        <f t="shared" si="63"/>
        <v>2.0907746981932415E-2</v>
      </c>
      <c r="Q210" s="156">
        <f t="shared" si="63"/>
        <v>2.0704300032064898E-2</v>
      </c>
      <c r="R210" s="156">
        <f t="shared" si="63"/>
        <v>2.0502929614992161E-2</v>
      </c>
      <c r="S210" s="154"/>
      <c r="X210" s="154" t="s">
        <v>639</v>
      </c>
      <c r="Y210" s="154">
        <v>0.01</v>
      </c>
      <c r="Z210" s="154">
        <v>0.06</v>
      </c>
      <c r="AH210" s="141"/>
      <c r="AI210" s="141"/>
      <c r="AJ210" s="141"/>
      <c r="AK210" s="141"/>
      <c r="AL210" s="141"/>
    </row>
    <row r="211" spans="1:38" ht="14.25" customHeight="1" x14ac:dyDescent="0.3">
      <c r="A211" s="196"/>
      <c r="B211" s="138" t="s">
        <v>608</v>
      </c>
      <c r="G211" s="154" t="s">
        <v>626</v>
      </c>
      <c r="H211" s="156">
        <f t="shared" ref="H211:R212" si="64">H205/$U205</f>
        <v>1.3701354099452646E-2</v>
      </c>
      <c r="I211" s="156">
        <f t="shared" si="64"/>
        <v>1.3564340558458123E-2</v>
      </c>
      <c r="J211" s="156">
        <f t="shared" si="64"/>
        <v>1.342869715287354E-2</v>
      </c>
      <c r="K211" s="156">
        <f t="shared" si="64"/>
        <v>1.32944101813448E-2</v>
      </c>
      <c r="L211" s="156">
        <f t="shared" si="64"/>
        <v>1.3161466079531356E-2</v>
      </c>
      <c r="M211" s="156">
        <f t="shared" si="64"/>
        <v>1.3029851418736039E-2</v>
      </c>
      <c r="N211" s="156">
        <f t="shared" si="64"/>
        <v>1.2899552904548679E-2</v>
      </c>
      <c r="O211" s="156">
        <f t="shared" si="64"/>
        <v>1.2770557375503189E-2</v>
      </c>
      <c r="P211" s="156">
        <f t="shared" si="64"/>
        <v>1.2642851801748159E-2</v>
      </c>
      <c r="Q211" s="156">
        <f t="shared" si="64"/>
        <v>1.2516423283730677E-2</v>
      </c>
      <c r="R211" s="156">
        <f t="shared" si="64"/>
        <v>1.2391259050893371E-2</v>
      </c>
      <c r="S211" s="154"/>
      <c r="X211" s="154" t="s">
        <v>639</v>
      </c>
      <c r="Y211" s="154">
        <v>0.02</v>
      </c>
      <c r="Z211" s="154">
        <v>0.01</v>
      </c>
      <c r="AH211" s="141"/>
      <c r="AI211" s="141"/>
      <c r="AJ211" s="141"/>
      <c r="AK211" s="141"/>
      <c r="AL211" s="141"/>
    </row>
    <row r="212" spans="1:38" ht="14.25" customHeight="1" x14ac:dyDescent="0.3">
      <c r="A212" s="196"/>
      <c r="B212" s="138" t="s">
        <v>609</v>
      </c>
      <c r="G212" s="154" t="s">
        <v>626</v>
      </c>
      <c r="H212" s="156">
        <f t="shared" si="64"/>
        <v>1.4334942728329064E-2</v>
      </c>
      <c r="I212" s="156">
        <f t="shared" si="64"/>
        <v>1.4191593301045774E-2</v>
      </c>
      <c r="J212" s="156">
        <f t="shared" si="64"/>
        <v>1.4049677368035314E-2</v>
      </c>
      <c r="K212" s="156">
        <f t="shared" si="64"/>
        <v>1.390918059435496E-2</v>
      </c>
      <c r="L212" s="156">
        <f t="shared" si="64"/>
        <v>1.3770088788411412E-2</v>
      </c>
      <c r="M212" s="156">
        <f t="shared" si="64"/>
        <v>1.3632387900527296E-2</v>
      </c>
      <c r="N212" s="156">
        <f>N206/$U206</f>
        <v>1.3496064021522026E-2</v>
      </c>
      <c r="O212" s="156">
        <f t="shared" si="64"/>
        <v>1.3361103381306803E-2</v>
      </c>
      <c r="P212" s="156">
        <f>P206/$U206</f>
        <v>1.3227492347493737E-2</v>
      </c>
      <c r="Q212" s="156">
        <f t="shared" si="64"/>
        <v>1.3095217424018799E-2</v>
      </c>
      <c r="R212" s="156">
        <f>R206/$U206</f>
        <v>1.2964265249778612E-2</v>
      </c>
      <c r="S212" s="154"/>
      <c r="X212" s="154" t="s">
        <v>639</v>
      </c>
      <c r="Y212" s="154">
        <v>0.01</v>
      </c>
      <c r="Z212" s="154">
        <v>0.03</v>
      </c>
      <c r="AH212" s="141"/>
      <c r="AI212" s="141"/>
      <c r="AJ212" s="141"/>
      <c r="AK212" s="141"/>
      <c r="AL212" s="141"/>
    </row>
    <row r="213" spans="1:38" ht="14.25" customHeight="1" x14ac:dyDescent="0.3">
      <c r="B213" s="138"/>
      <c r="G213" s="154"/>
      <c r="AH213" s="141"/>
      <c r="AI213" s="141"/>
      <c r="AJ213" s="141"/>
      <c r="AK213" s="141"/>
      <c r="AL213" s="141"/>
    </row>
    <row r="214" spans="1:38" ht="14.25" customHeight="1" x14ac:dyDescent="0.3">
      <c r="A214" s="196"/>
      <c r="AH214" s="141"/>
      <c r="AI214" s="141"/>
      <c r="AJ214" s="141"/>
      <c r="AK214" s="141"/>
      <c r="AL214" s="141"/>
    </row>
    <row r="215" spans="1:38" ht="14.25" customHeight="1" x14ac:dyDescent="0.3">
      <c r="A215" s="196"/>
      <c r="AH215" s="141"/>
      <c r="AI215" s="141"/>
      <c r="AJ215" s="141"/>
      <c r="AK215" s="141"/>
      <c r="AL215" s="141"/>
    </row>
    <row r="216" spans="1:38" ht="14.25" customHeight="1" x14ac:dyDescent="0.3">
      <c r="A216" s="196"/>
      <c r="AH216" s="141"/>
      <c r="AI216" s="141"/>
      <c r="AJ216" s="141"/>
      <c r="AK216" s="141"/>
      <c r="AL216" s="141"/>
    </row>
    <row r="217" spans="1:38" ht="14.25" customHeight="1" x14ac:dyDescent="0.3">
      <c r="A217" s="196"/>
      <c r="X217" s="15"/>
      <c r="AB217" s="141"/>
      <c r="AC217" s="141"/>
      <c r="AD217" s="141"/>
      <c r="AE217" s="141"/>
      <c r="AF217" s="141"/>
      <c r="AG217" s="141"/>
      <c r="AH217" s="141"/>
      <c r="AI217" s="141"/>
      <c r="AJ217" s="141"/>
      <c r="AK217" s="141"/>
      <c r="AL217" s="141"/>
    </row>
    <row r="218" spans="1:38" ht="14.25" customHeight="1" x14ac:dyDescent="0.3">
      <c r="A218" s="196"/>
      <c r="X218" s="15"/>
      <c r="AB218" s="141"/>
      <c r="AC218" s="141"/>
      <c r="AD218" s="141"/>
      <c r="AE218" s="141"/>
      <c r="AF218" s="141"/>
      <c r="AG218" s="141"/>
      <c r="AH218" s="141"/>
      <c r="AI218" s="141"/>
      <c r="AJ218" s="141"/>
      <c r="AK218" s="141"/>
      <c r="AL218" s="141"/>
    </row>
    <row r="219" spans="1:38" ht="14.25" customHeight="1" x14ac:dyDescent="0.3">
      <c r="A219" s="196"/>
      <c r="X219" s="15"/>
      <c r="AB219" s="141"/>
      <c r="AC219" s="141"/>
      <c r="AD219" s="141"/>
      <c r="AE219" s="141"/>
      <c r="AF219" s="141"/>
      <c r="AG219" s="141"/>
      <c r="AH219" s="141"/>
      <c r="AI219" s="141"/>
      <c r="AJ219" s="141"/>
      <c r="AK219" s="141"/>
      <c r="AL219" s="141"/>
    </row>
    <row r="220" spans="1:38" ht="14.25" customHeight="1" x14ac:dyDescent="0.3">
      <c r="A220" s="196"/>
      <c r="X220" s="15"/>
      <c r="AB220" s="141"/>
      <c r="AC220" s="141"/>
      <c r="AD220" s="141"/>
      <c r="AE220" s="141"/>
      <c r="AF220" s="141"/>
      <c r="AG220" s="141"/>
      <c r="AH220" s="141"/>
      <c r="AI220" s="141"/>
      <c r="AJ220" s="141"/>
      <c r="AK220" s="141"/>
      <c r="AL220" s="141"/>
    </row>
    <row r="221" spans="1:38" ht="14.25" customHeight="1" x14ac:dyDescent="0.3">
      <c r="A221" s="196"/>
      <c r="X221" s="15"/>
      <c r="AB221" s="141"/>
      <c r="AC221" s="141"/>
      <c r="AD221" s="141"/>
      <c r="AE221" s="141"/>
      <c r="AF221" s="141"/>
      <c r="AG221" s="141"/>
      <c r="AH221" s="141"/>
      <c r="AI221" s="141"/>
      <c r="AJ221" s="141"/>
      <c r="AK221" s="141"/>
      <c r="AL221" s="141"/>
    </row>
    <row r="222" spans="1:38" ht="14.25" customHeight="1" x14ac:dyDescent="0.3">
      <c r="A222" s="196"/>
      <c r="X222" s="15"/>
      <c r="AB222" s="141"/>
      <c r="AC222" s="141"/>
      <c r="AD222" s="141"/>
      <c r="AE222" s="141"/>
      <c r="AF222" s="141"/>
      <c r="AG222" s="141"/>
      <c r="AH222" s="141"/>
      <c r="AI222" s="141"/>
      <c r="AJ222" s="141"/>
      <c r="AK222" s="141"/>
      <c r="AL222" s="141"/>
    </row>
    <row r="223" spans="1:38" ht="14.25" customHeight="1" x14ac:dyDescent="0.3">
      <c r="A223" s="196"/>
      <c r="X223" s="15"/>
      <c r="AB223" s="141"/>
      <c r="AC223" s="141"/>
      <c r="AD223" s="141"/>
      <c r="AE223" s="141"/>
      <c r="AF223" s="141"/>
      <c r="AG223" s="141"/>
      <c r="AH223" s="141"/>
      <c r="AI223" s="141"/>
      <c r="AJ223" s="141"/>
      <c r="AK223" s="141"/>
      <c r="AL223" s="141"/>
    </row>
    <row r="224" spans="1:38" ht="14.25" customHeight="1" x14ac:dyDescent="0.3">
      <c r="A224" s="196"/>
      <c r="X224" s="15"/>
      <c r="AB224" s="141"/>
      <c r="AC224" s="141"/>
      <c r="AD224" s="141"/>
      <c r="AE224" s="141"/>
      <c r="AF224" s="141"/>
      <c r="AG224" s="141"/>
      <c r="AH224" s="141"/>
      <c r="AI224" s="141"/>
      <c r="AJ224" s="141"/>
      <c r="AK224" s="141"/>
      <c r="AL224" s="141"/>
    </row>
    <row r="225" spans="1:38" ht="14.25" customHeight="1" x14ac:dyDescent="0.3">
      <c r="A225" s="196"/>
      <c r="X225" s="15"/>
      <c r="AB225" s="141"/>
      <c r="AC225" s="141"/>
      <c r="AD225" s="141"/>
      <c r="AE225" s="141"/>
      <c r="AF225" s="141"/>
      <c r="AG225" s="141"/>
      <c r="AH225" s="141"/>
      <c r="AI225" s="141"/>
      <c r="AJ225" s="141"/>
      <c r="AK225" s="141"/>
      <c r="AL225" s="141"/>
    </row>
    <row r="226" spans="1:38" ht="14.25" customHeight="1" x14ac:dyDescent="0.3">
      <c r="A226" s="196"/>
      <c r="X226" s="15"/>
      <c r="AB226" s="141"/>
      <c r="AC226" s="141"/>
      <c r="AD226" s="141"/>
      <c r="AE226" s="141"/>
      <c r="AF226" s="141"/>
      <c r="AG226" s="141"/>
      <c r="AH226" s="141"/>
      <c r="AI226" s="141"/>
      <c r="AJ226" s="141"/>
      <c r="AK226" s="141"/>
      <c r="AL226" s="141"/>
    </row>
    <row r="227" spans="1:38" ht="14.25" customHeight="1" x14ac:dyDescent="0.3">
      <c r="A227" s="196"/>
      <c r="X227" s="15"/>
      <c r="AB227" s="141"/>
      <c r="AC227" s="141"/>
      <c r="AD227" s="141"/>
      <c r="AE227" s="141"/>
      <c r="AF227" s="141"/>
      <c r="AG227" s="141"/>
      <c r="AH227" s="141"/>
      <c r="AI227" s="141"/>
      <c r="AJ227" s="141"/>
      <c r="AK227" s="141"/>
      <c r="AL227" s="141"/>
    </row>
    <row r="228" spans="1:38" ht="14.25" customHeight="1" x14ac:dyDescent="0.3">
      <c r="A228" s="196"/>
      <c r="X228" s="15"/>
      <c r="AB228" s="141"/>
      <c r="AC228" s="141"/>
      <c r="AD228" s="141"/>
      <c r="AE228" s="141"/>
      <c r="AF228" s="141"/>
      <c r="AG228" s="141"/>
      <c r="AH228" s="141"/>
      <c r="AI228" s="141"/>
      <c r="AJ228" s="141"/>
      <c r="AK228" s="141"/>
      <c r="AL228" s="141"/>
    </row>
    <row r="229" spans="1:38" ht="14.25" customHeight="1" x14ac:dyDescent="0.3">
      <c r="A229" s="196"/>
      <c r="X229" s="15"/>
      <c r="AB229" s="141"/>
      <c r="AC229" s="141"/>
      <c r="AD229" s="141"/>
      <c r="AE229" s="141"/>
      <c r="AF229" s="141"/>
      <c r="AG229" s="141"/>
      <c r="AH229" s="141"/>
      <c r="AI229" s="141"/>
      <c r="AJ229" s="141"/>
      <c r="AK229" s="141"/>
      <c r="AL229" s="141"/>
    </row>
    <row r="230" spans="1:38" ht="14.25" customHeight="1" x14ac:dyDescent="0.3">
      <c r="A230" s="196"/>
      <c r="X230" s="15"/>
      <c r="AB230" s="141"/>
      <c r="AC230" s="141"/>
      <c r="AD230" s="141"/>
      <c r="AE230" s="141"/>
      <c r="AF230" s="141"/>
      <c r="AG230" s="141"/>
      <c r="AH230" s="141"/>
      <c r="AI230" s="141"/>
      <c r="AJ230" s="141"/>
      <c r="AK230" s="141"/>
      <c r="AL230" s="141"/>
    </row>
    <row r="231" spans="1:38" ht="14.25" customHeight="1" x14ac:dyDescent="0.3">
      <c r="A231" s="196"/>
      <c r="X231" s="15"/>
      <c r="AB231" s="141"/>
      <c r="AC231" s="141"/>
      <c r="AD231" s="141"/>
      <c r="AE231" s="141"/>
      <c r="AF231" s="141"/>
      <c r="AG231" s="141"/>
      <c r="AH231" s="141"/>
      <c r="AI231" s="141"/>
      <c r="AJ231" s="141"/>
      <c r="AK231" s="141"/>
      <c r="AL231" s="141"/>
    </row>
    <row r="232" spans="1:38" ht="14.25" customHeight="1" x14ac:dyDescent="0.3">
      <c r="A232" s="196"/>
      <c r="X232" s="15"/>
      <c r="AB232" s="141"/>
      <c r="AC232" s="141"/>
      <c r="AD232" s="141"/>
      <c r="AE232" s="141"/>
      <c r="AF232" s="141"/>
      <c r="AG232" s="141"/>
      <c r="AH232" s="141"/>
      <c r="AI232" s="141"/>
      <c r="AJ232" s="141"/>
      <c r="AK232" s="141"/>
      <c r="AL232" s="141"/>
    </row>
    <row r="233" spans="1:38" ht="14.25" customHeight="1" x14ac:dyDescent="0.3">
      <c r="A233" s="196"/>
    </row>
    <row r="234" spans="1:38" ht="14.25" customHeight="1" x14ac:dyDescent="0.3">
      <c r="A234" s="196"/>
    </row>
    <row r="235" spans="1:38" ht="14.25" customHeight="1" x14ac:dyDescent="0.3">
      <c r="A235" s="196"/>
    </row>
    <row r="236" spans="1:38" ht="14.25" customHeight="1" x14ac:dyDescent="0.3">
      <c r="A236" s="196"/>
    </row>
    <row r="237" spans="1:38" ht="14.25" customHeight="1" x14ac:dyDescent="0.3">
      <c r="A237" s="196"/>
    </row>
    <row r="238" spans="1:38" ht="14.25" customHeight="1" x14ac:dyDescent="0.3">
      <c r="A238" s="196"/>
    </row>
    <row r="239" spans="1:38" ht="14.25" customHeight="1" x14ac:dyDescent="0.3">
      <c r="A239" s="196"/>
    </row>
    <row r="240" spans="1:38" ht="14.25" customHeight="1" x14ac:dyDescent="0.3">
      <c r="A240" s="196"/>
    </row>
    <row r="241" spans="1:1" ht="14.25" customHeight="1" x14ac:dyDescent="0.3">
      <c r="A241" s="196"/>
    </row>
    <row r="242" spans="1:1" ht="14.25" customHeight="1" x14ac:dyDescent="0.3">
      <c r="A242" s="196"/>
    </row>
    <row r="243" spans="1:1" ht="14.25" customHeight="1" x14ac:dyDescent="0.3">
      <c r="A243" s="196"/>
    </row>
    <row r="244" spans="1:1" ht="14.25" customHeight="1" x14ac:dyDescent="0.3">
      <c r="A244" s="196"/>
    </row>
    <row r="245" spans="1:1" ht="14.25" customHeight="1" x14ac:dyDescent="0.3">
      <c r="A245" s="196"/>
    </row>
    <row r="246" spans="1:1" ht="14.25" customHeight="1" x14ac:dyDescent="0.3">
      <c r="A246" s="196"/>
    </row>
    <row r="247" spans="1:1" ht="14.25" customHeight="1" x14ac:dyDescent="0.3">
      <c r="A247" s="196"/>
    </row>
    <row r="248" spans="1:1" ht="14.25" customHeight="1" x14ac:dyDescent="0.3">
      <c r="A248" s="196"/>
    </row>
    <row r="249" spans="1:1" ht="14.25" customHeight="1" x14ac:dyDescent="0.3">
      <c r="A249" s="196"/>
    </row>
    <row r="250" spans="1:1" ht="14.25" customHeight="1" x14ac:dyDescent="0.3">
      <c r="A250" s="196"/>
    </row>
    <row r="251" spans="1:1" ht="14.25" customHeight="1" x14ac:dyDescent="0.3">
      <c r="A251" s="196"/>
    </row>
    <row r="252" spans="1:1" ht="14.25" customHeight="1" x14ac:dyDescent="0.3">
      <c r="A252" s="196"/>
    </row>
    <row r="253" spans="1:1" ht="14.25" customHeight="1" x14ac:dyDescent="0.3">
      <c r="A253" s="196"/>
    </row>
    <row r="254" spans="1:1" ht="14.25" customHeight="1" x14ac:dyDescent="0.3">
      <c r="A254" s="196"/>
    </row>
    <row r="255" spans="1:1" ht="14.25" customHeight="1" x14ac:dyDescent="0.3">
      <c r="A255" s="196"/>
    </row>
  </sheetData>
  <phoneticPr fontId="46"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CC"/>
  </sheetPr>
  <dimension ref="A1:AK412"/>
  <sheetViews>
    <sheetView workbookViewId="0">
      <pane xSplit="3" ySplit="5" topLeftCell="Y153" activePane="bottomRight" state="frozen"/>
      <selection activeCell="Z46" sqref="Z46"/>
      <selection pane="topRight" activeCell="Z46" sqref="Z46"/>
      <selection pane="bottomLeft" activeCell="Z46" sqref="Z46"/>
      <selection pane="bottomRight" activeCell="Z46" sqref="Z46"/>
    </sheetView>
  </sheetViews>
  <sheetFormatPr defaultRowHeight="15" x14ac:dyDescent="0.25"/>
  <cols>
    <col min="1" max="1" width="10.140625" customWidth="1"/>
    <col min="2" max="2" width="50.85546875" customWidth="1"/>
    <col min="3" max="3" width="0" hidden="1" customWidth="1"/>
    <col min="4" max="4" width="12" bestFit="1" customWidth="1"/>
    <col min="36" max="36" width="20.7109375" customWidth="1"/>
    <col min="37" max="37" width="32.28515625" customWidth="1"/>
  </cols>
  <sheetData>
    <row r="1" spans="1:37" x14ac:dyDescent="0.25">
      <c r="A1" s="1" t="s">
        <v>0</v>
      </c>
      <c r="B1" s="2"/>
      <c r="C1" s="3"/>
      <c r="D1" s="4" t="s">
        <v>1</v>
      </c>
      <c r="E1" s="4">
        <v>1990</v>
      </c>
      <c r="F1" s="4">
        <f>E1+1</f>
        <v>1991</v>
      </c>
      <c r="G1" s="4">
        <f t="shared" ref="G1:AG1" si="0">F1+1</f>
        <v>1992</v>
      </c>
      <c r="H1" s="4">
        <f t="shared" si="0"/>
        <v>1993</v>
      </c>
      <c r="I1" s="4">
        <f t="shared" si="0"/>
        <v>1994</v>
      </c>
      <c r="J1" s="4">
        <f t="shared" si="0"/>
        <v>1995</v>
      </c>
      <c r="K1" s="4">
        <f t="shared" si="0"/>
        <v>1996</v>
      </c>
      <c r="L1" s="4">
        <f t="shared" si="0"/>
        <v>1997</v>
      </c>
      <c r="M1" s="4">
        <f t="shared" si="0"/>
        <v>1998</v>
      </c>
      <c r="N1" s="4">
        <f t="shared" si="0"/>
        <v>1999</v>
      </c>
      <c r="O1" s="4">
        <f t="shared" si="0"/>
        <v>2000</v>
      </c>
      <c r="P1" s="4">
        <f t="shared" si="0"/>
        <v>2001</v>
      </c>
      <c r="Q1" s="4">
        <f t="shared" si="0"/>
        <v>2002</v>
      </c>
      <c r="R1" s="4">
        <f t="shared" si="0"/>
        <v>2003</v>
      </c>
      <c r="S1" s="4">
        <f t="shared" si="0"/>
        <v>2004</v>
      </c>
      <c r="T1" s="4">
        <f t="shared" si="0"/>
        <v>2005</v>
      </c>
      <c r="U1" s="4">
        <f t="shared" si="0"/>
        <v>2006</v>
      </c>
      <c r="V1" s="4">
        <f t="shared" si="0"/>
        <v>2007</v>
      </c>
      <c r="W1" s="4">
        <f t="shared" si="0"/>
        <v>2008</v>
      </c>
      <c r="X1" s="4">
        <f t="shared" si="0"/>
        <v>2009</v>
      </c>
      <c r="Y1" s="4">
        <f t="shared" si="0"/>
        <v>2010</v>
      </c>
      <c r="Z1" s="4">
        <f t="shared" si="0"/>
        <v>2011</v>
      </c>
      <c r="AA1" s="4">
        <f t="shared" si="0"/>
        <v>2012</v>
      </c>
      <c r="AB1" s="4">
        <f t="shared" si="0"/>
        <v>2013</v>
      </c>
      <c r="AC1" s="4">
        <f t="shared" si="0"/>
        <v>2014</v>
      </c>
      <c r="AD1" s="4">
        <f t="shared" si="0"/>
        <v>2015</v>
      </c>
      <c r="AE1" s="4">
        <f t="shared" si="0"/>
        <v>2016</v>
      </c>
      <c r="AF1" s="4">
        <f t="shared" si="0"/>
        <v>2017</v>
      </c>
      <c r="AG1" s="4">
        <f t="shared" si="0"/>
        <v>2018</v>
      </c>
      <c r="AH1" s="4">
        <v>2019</v>
      </c>
      <c r="AI1" s="5"/>
      <c r="AJ1" s="6" t="s">
        <v>2</v>
      </c>
      <c r="AK1" s="7" t="s">
        <v>3</v>
      </c>
    </row>
    <row r="2" spans="1:37" x14ac:dyDescent="0.25">
      <c r="A2" s="4"/>
      <c r="B2" s="2"/>
      <c r="C2" s="3"/>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8"/>
    </row>
    <row r="3" spans="1:37" ht="12.75" customHeight="1" x14ac:dyDescent="0.25">
      <c r="A3" s="9"/>
      <c r="B3" s="10" t="s">
        <v>4</v>
      </c>
      <c r="C3" s="11"/>
      <c r="D3" s="12"/>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J3" s="10"/>
      <c r="AK3" s="10"/>
    </row>
    <row r="4" spans="1:37" ht="12.75" customHeight="1" x14ac:dyDescent="0.25">
      <c r="A4" s="14"/>
      <c r="B4" s="15"/>
      <c r="C4" s="11"/>
      <c r="D4" s="16"/>
      <c r="E4" s="17"/>
      <c r="F4" s="17"/>
      <c r="G4" s="17"/>
      <c r="H4" s="17"/>
      <c r="I4" s="17"/>
      <c r="J4" s="17"/>
      <c r="K4" s="17"/>
      <c r="L4" s="17"/>
      <c r="M4" s="17"/>
      <c r="N4" s="17"/>
      <c r="O4" s="17"/>
      <c r="P4" s="17"/>
      <c r="Q4" s="17"/>
      <c r="R4" s="17"/>
      <c r="S4" s="17"/>
      <c r="T4" s="17"/>
      <c r="U4" s="17"/>
      <c r="V4" s="17"/>
      <c r="W4" s="17"/>
      <c r="X4" s="17"/>
      <c r="Y4" s="17"/>
      <c r="Z4" s="17"/>
      <c r="AA4" s="17"/>
      <c r="AB4" s="17"/>
      <c r="AC4" s="14"/>
      <c r="AD4" s="14"/>
      <c r="AE4" s="14"/>
      <c r="AF4" s="14"/>
      <c r="AG4" s="14"/>
      <c r="AH4" s="14"/>
      <c r="AJ4" s="15"/>
      <c r="AK4" s="15"/>
    </row>
    <row r="5" spans="1:37" ht="12.75" customHeight="1" x14ac:dyDescent="0.25">
      <c r="A5" s="18"/>
      <c r="B5" s="19" t="s">
        <v>5</v>
      </c>
      <c r="C5" s="11"/>
      <c r="D5" s="20"/>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J5" s="19"/>
      <c r="AK5" s="19"/>
    </row>
    <row r="6" spans="1:37" ht="12.75" customHeight="1" x14ac:dyDescent="0.25">
      <c r="A6" s="22" t="b">
        <v>1</v>
      </c>
      <c r="B6" s="23" t="s">
        <v>6</v>
      </c>
      <c r="C6" s="11" t="s">
        <v>7</v>
      </c>
      <c r="D6" s="24" t="s">
        <v>8</v>
      </c>
      <c r="E6" s="25"/>
      <c r="F6" s="25"/>
      <c r="G6" s="25"/>
      <c r="H6" s="25"/>
      <c r="I6" s="25"/>
      <c r="J6" s="25"/>
      <c r="K6" s="25"/>
      <c r="L6" s="25"/>
      <c r="M6" s="25"/>
      <c r="N6" s="25"/>
      <c r="O6" s="25"/>
      <c r="P6" s="25"/>
      <c r="Q6" s="25"/>
      <c r="R6" s="25"/>
      <c r="S6" s="25"/>
      <c r="T6" s="25"/>
      <c r="U6" s="25"/>
      <c r="V6" s="25"/>
      <c r="W6" s="25"/>
      <c r="X6" s="25"/>
      <c r="Y6" s="25">
        <f>Y10+Y14</f>
        <v>0</v>
      </c>
      <c r="Z6" s="25">
        <f t="shared" ref="Z6:AH6" si="1">Z10+Z14</f>
        <v>0</v>
      </c>
      <c r="AA6" s="25">
        <f t="shared" si="1"/>
        <v>0</v>
      </c>
      <c r="AB6" s="25">
        <f t="shared" si="1"/>
        <v>0</v>
      </c>
      <c r="AC6" s="25">
        <f t="shared" si="1"/>
        <v>0</v>
      </c>
      <c r="AD6" s="25">
        <f t="shared" si="1"/>
        <v>0</v>
      </c>
      <c r="AE6" s="25">
        <f t="shared" si="1"/>
        <v>0</v>
      </c>
      <c r="AF6" s="25">
        <f t="shared" si="1"/>
        <v>0</v>
      </c>
      <c r="AG6" s="25">
        <f t="shared" si="1"/>
        <v>0</v>
      </c>
      <c r="AH6" s="25">
        <f t="shared" si="1"/>
        <v>0</v>
      </c>
      <c r="AJ6" s="26" t="s">
        <v>9</v>
      </c>
      <c r="AK6" s="26"/>
    </row>
    <row r="7" spans="1:37" ht="12.75" customHeight="1" x14ac:dyDescent="0.25">
      <c r="A7" s="27" t="b">
        <v>1</v>
      </c>
      <c r="B7" s="23" t="s">
        <v>10</v>
      </c>
      <c r="C7" s="11" t="s">
        <v>11</v>
      </c>
      <c r="D7" s="24" t="s">
        <v>8</v>
      </c>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J7" s="26" t="s">
        <v>9</v>
      </c>
      <c r="AK7" s="26"/>
    </row>
    <row r="8" spans="1:37" ht="12.75" customHeight="1" x14ac:dyDescent="0.25">
      <c r="A8" s="27" t="b">
        <v>1</v>
      </c>
      <c r="B8" s="23" t="s">
        <v>12</v>
      </c>
      <c r="C8" s="11" t="s">
        <v>13</v>
      </c>
      <c r="D8" s="24" t="s">
        <v>8</v>
      </c>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J8" s="26" t="s">
        <v>9</v>
      </c>
      <c r="AK8" s="26"/>
    </row>
    <row r="9" spans="1:37" ht="12.75" customHeight="1" x14ac:dyDescent="0.25">
      <c r="A9" s="27"/>
      <c r="B9" s="28" t="s">
        <v>14</v>
      </c>
      <c r="C9" s="29" t="s">
        <v>15</v>
      </c>
      <c r="D9" s="28" t="s">
        <v>8</v>
      </c>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J9" s="26"/>
      <c r="AK9" s="26"/>
    </row>
    <row r="10" spans="1:37" ht="12.75" customHeight="1" x14ac:dyDescent="0.25">
      <c r="B10" s="31" t="s">
        <v>16</v>
      </c>
      <c r="C10" s="11" t="s">
        <v>17</v>
      </c>
      <c r="D10" s="31" t="s">
        <v>8</v>
      </c>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J10" s="33"/>
      <c r="AK10" s="33"/>
    </row>
    <row r="11" spans="1:37" ht="12.75" customHeight="1" x14ac:dyDescent="0.25">
      <c r="A11" s="27" t="s">
        <v>18</v>
      </c>
      <c r="B11" s="28" t="s">
        <v>10</v>
      </c>
      <c r="C11" s="11" t="s">
        <v>19</v>
      </c>
      <c r="D11" s="34" t="s">
        <v>8</v>
      </c>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J11" s="33"/>
      <c r="AK11" s="33"/>
    </row>
    <row r="12" spans="1:37" ht="12.75" customHeight="1" x14ac:dyDescent="0.25">
      <c r="B12" s="28" t="s">
        <v>12</v>
      </c>
      <c r="C12" s="11" t="s">
        <v>20</v>
      </c>
      <c r="D12" s="34" t="s">
        <v>8</v>
      </c>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J12" s="33"/>
      <c r="AK12" s="33"/>
    </row>
    <row r="13" spans="1:37" ht="12.75" customHeight="1" x14ac:dyDescent="0.25">
      <c r="A13" s="27"/>
      <c r="B13" s="35" t="s">
        <v>21</v>
      </c>
      <c r="C13" s="11" t="s">
        <v>22</v>
      </c>
      <c r="D13" s="34" t="s">
        <v>8</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J13" s="33"/>
      <c r="AK13" s="33"/>
    </row>
    <row r="14" spans="1:37" ht="12.75" customHeight="1" x14ac:dyDescent="0.25">
      <c r="B14" s="31" t="s">
        <v>23</v>
      </c>
      <c r="C14" s="11" t="s">
        <v>24</v>
      </c>
      <c r="D14" s="31" t="s">
        <v>8</v>
      </c>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J14" s="33"/>
      <c r="AK14" s="33"/>
    </row>
    <row r="15" spans="1:37" ht="12.75" customHeight="1" x14ac:dyDescent="0.25">
      <c r="A15" s="27" t="s">
        <v>18</v>
      </c>
      <c r="B15" s="28" t="s">
        <v>10</v>
      </c>
      <c r="C15" s="36" t="s">
        <v>25</v>
      </c>
      <c r="D15" s="34" t="s">
        <v>8</v>
      </c>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J15" s="33"/>
      <c r="AK15" s="33"/>
    </row>
    <row r="16" spans="1:37" ht="12.75" customHeight="1" x14ac:dyDescent="0.25">
      <c r="B16" s="28" t="s">
        <v>12</v>
      </c>
      <c r="C16" s="36" t="s">
        <v>26</v>
      </c>
      <c r="D16" s="34" t="s">
        <v>8</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J16" s="33"/>
      <c r="AK16" s="33"/>
    </row>
    <row r="17" spans="1:37" ht="12.75" customHeight="1" x14ac:dyDescent="0.25">
      <c r="A17" s="27"/>
      <c r="B17" s="28" t="s">
        <v>21</v>
      </c>
      <c r="C17" s="36" t="s">
        <v>27</v>
      </c>
      <c r="D17" s="34" t="s">
        <v>8</v>
      </c>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J17" s="33"/>
      <c r="AK17" s="33"/>
    </row>
    <row r="18" spans="1:37" ht="12.75" customHeight="1" x14ac:dyDescent="0.25">
      <c r="A18" s="22" t="b">
        <v>1</v>
      </c>
      <c r="B18" s="23" t="s">
        <v>28</v>
      </c>
      <c r="C18" s="11" t="s">
        <v>29</v>
      </c>
      <c r="D18" s="24" t="s">
        <v>8</v>
      </c>
      <c r="E18" s="25"/>
      <c r="F18" s="25"/>
      <c r="G18" s="25"/>
      <c r="H18" s="25"/>
      <c r="I18" s="25"/>
      <c r="J18" s="25"/>
      <c r="K18" s="25"/>
      <c r="L18" s="25"/>
      <c r="M18" s="25"/>
      <c r="N18" s="25"/>
      <c r="O18" s="25"/>
      <c r="P18" s="25"/>
      <c r="Q18" s="25"/>
      <c r="R18" s="25"/>
      <c r="S18" s="25"/>
      <c r="T18" s="25"/>
      <c r="U18" s="25"/>
      <c r="V18" s="25"/>
      <c r="W18" s="25"/>
      <c r="X18" s="25"/>
      <c r="Y18" s="37"/>
      <c r="Z18" s="37"/>
      <c r="AA18" s="37"/>
      <c r="AB18" s="37"/>
      <c r="AC18" s="37"/>
      <c r="AD18" s="37"/>
      <c r="AE18" s="37"/>
      <c r="AF18" s="37"/>
      <c r="AG18" s="37"/>
      <c r="AH18" s="25"/>
      <c r="AJ18" s="26" t="s">
        <v>9</v>
      </c>
      <c r="AK18" s="26"/>
    </row>
    <row r="19" spans="1:37" ht="12.75" customHeight="1" x14ac:dyDescent="0.25">
      <c r="A19" s="22" t="b">
        <v>1</v>
      </c>
      <c r="B19" s="23" t="s">
        <v>30</v>
      </c>
      <c r="C19" s="11" t="s">
        <v>31</v>
      </c>
      <c r="D19" s="24" t="s">
        <v>8</v>
      </c>
      <c r="E19" s="25"/>
      <c r="F19" s="25"/>
      <c r="G19" s="25"/>
      <c r="H19" s="25"/>
      <c r="I19" s="25"/>
      <c r="J19" s="25"/>
      <c r="K19" s="25"/>
      <c r="L19" s="25"/>
      <c r="M19" s="25"/>
      <c r="N19" s="25"/>
      <c r="O19" s="25"/>
      <c r="P19" s="25"/>
      <c r="Q19" s="25"/>
      <c r="R19" s="25"/>
      <c r="S19" s="25"/>
      <c r="T19" s="25"/>
      <c r="U19" s="25"/>
      <c r="V19" s="25"/>
      <c r="W19" s="25"/>
      <c r="X19" s="25"/>
      <c r="Y19" s="37"/>
      <c r="Z19" s="37"/>
      <c r="AA19" s="37"/>
      <c r="AB19" s="37"/>
      <c r="AC19" s="37"/>
      <c r="AD19" s="37"/>
      <c r="AE19" s="37"/>
      <c r="AF19" s="37"/>
      <c r="AG19" s="37"/>
      <c r="AH19" s="25"/>
      <c r="AJ19" s="26" t="s">
        <v>9</v>
      </c>
      <c r="AK19" s="26"/>
    </row>
    <row r="20" spans="1:37" ht="12.75" customHeight="1" x14ac:dyDescent="0.25">
      <c r="A20" s="27" t="b">
        <v>1</v>
      </c>
      <c r="B20" s="23" t="s">
        <v>32</v>
      </c>
      <c r="C20" s="11" t="s">
        <v>33</v>
      </c>
      <c r="D20" s="24" t="s">
        <v>8</v>
      </c>
      <c r="E20" s="25"/>
      <c r="F20" s="25"/>
      <c r="G20" s="25"/>
      <c r="H20" s="25"/>
      <c r="I20" s="25"/>
      <c r="J20" s="25"/>
      <c r="K20" s="25"/>
      <c r="L20" s="25"/>
      <c r="M20" s="25"/>
      <c r="N20" s="25"/>
      <c r="O20" s="25"/>
      <c r="P20" s="25"/>
      <c r="Q20" s="25"/>
      <c r="R20" s="25"/>
      <c r="S20" s="25"/>
      <c r="T20" s="25"/>
      <c r="U20" s="25"/>
      <c r="V20" s="25"/>
      <c r="W20" s="25"/>
      <c r="X20" s="25"/>
      <c r="Y20" s="37"/>
      <c r="Z20" s="37"/>
      <c r="AA20" s="37"/>
      <c r="AB20" s="37"/>
      <c r="AC20" s="37"/>
      <c r="AD20" s="37"/>
      <c r="AE20" s="37"/>
      <c r="AF20" s="37"/>
      <c r="AG20" s="37"/>
      <c r="AH20" s="25"/>
      <c r="AJ20" s="26" t="s">
        <v>9</v>
      </c>
      <c r="AK20" s="26"/>
    </row>
    <row r="21" spans="1:37" ht="12.75" customHeight="1" x14ac:dyDescent="0.25">
      <c r="B21" s="38" t="s">
        <v>34</v>
      </c>
      <c r="C21" s="36" t="s">
        <v>35</v>
      </c>
      <c r="D21" s="34" t="s">
        <v>8</v>
      </c>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J21" s="26" t="s">
        <v>9</v>
      </c>
      <c r="AK21" s="33"/>
    </row>
    <row r="22" spans="1:37" ht="12.75" customHeight="1" x14ac:dyDescent="0.25">
      <c r="B22" s="38" t="s">
        <v>36</v>
      </c>
      <c r="C22" s="36" t="s">
        <v>37</v>
      </c>
      <c r="D22" s="34" t="s">
        <v>8</v>
      </c>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J22" s="26" t="s">
        <v>9</v>
      </c>
      <c r="AK22" s="33"/>
    </row>
    <row r="23" spans="1:37" ht="12.75" customHeight="1" x14ac:dyDescent="0.25">
      <c r="B23" s="39" t="s">
        <v>38</v>
      </c>
      <c r="C23" s="36" t="s">
        <v>39</v>
      </c>
      <c r="D23" s="34" t="s">
        <v>8</v>
      </c>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J23" s="26" t="s">
        <v>9</v>
      </c>
      <c r="AK23" s="33"/>
    </row>
    <row r="24" spans="1:37" ht="12.75" customHeight="1" x14ac:dyDescent="0.25">
      <c r="A24" s="40" t="b">
        <v>1</v>
      </c>
      <c r="B24" s="23" t="s">
        <v>40</v>
      </c>
      <c r="C24" s="11" t="s">
        <v>41</v>
      </c>
      <c r="D24" s="24" t="s">
        <v>8</v>
      </c>
      <c r="E24" s="25"/>
      <c r="F24" s="25"/>
      <c r="G24" s="25"/>
      <c r="H24" s="25"/>
      <c r="I24" s="25"/>
      <c r="J24" s="25"/>
      <c r="K24" s="25"/>
      <c r="L24" s="25"/>
      <c r="M24" s="25"/>
      <c r="N24" s="25"/>
      <c r="O24" s="25"/>
      <c r="P24" s="25"/>
      <c r="Q24" s="25"/>
      <c r="R24" s="25"/>
      <c r="S24" s="25"/>
      <c r="T24" s="37"/>
      <c r="U24" s="37"/>
      <c r="V24" s="37"/>
      <c r="W24" s="37"/>
      <c r="X24" s="37"/>
      <c r="Y24" s="37"/>
      <c r="Z24" s="37"/>
      <c r="AA24" s="37"/>
      <c r="AB24" s="37"/>
      <c r="AC24" s="37"/>
      <c r="AD24" s="37"/>
      <c r="AE24" s="37"/>
      <c r="AF24" s="37"/>
      <c r="AG24" s="37"/>
      <c r="AH24" s="25"/>
      <c r="AJ24" s="26" t="s">
        <v>9</v>
      </c>
      <c r="AK24" s="26"/>
    </row>
    <row r="25" spans="1:37" ht="12.75" customHeight="1" x14ac:dyDescent="0.25">
      <c r="A25" s="40" t="b">
        <v>1</v>
      </c>
      <c r="B25" s="23" t="s">
        <v>42</v>
      </c>
      <c r="C25" s="11" t="s">
        <v>43</v>
      </c>
      <c r="D25" s="24" t="s">
        <v>8</v>
      </c>
      <c r="E25" s="25"/>
      <c r="F25" s="25"/>
      <c r="G25" s="25"/>
      <c r="H25" s="25"/>
      <c r="I25" s="25"/>
      <c r="J25" s="25"/>
      <c r="K25" s="25"/>
      <c r="L25" s="25"/>
      <c r="M25" s="25"/>
      <c r="N25" s="25"/>
      <c r="O25" s="25"/>
      <c r="P25" s="25"/>
      <c r="Q25" s="25"/>
      <c r="R25" s="25"/>
      <c r="S25" s="25"/>
      <c r="T25" s="25"/>
      <c r="U25" s="25"/>
      <c r="V25" s="25"/>
      <c r="W25" s="25"/>
      <c r="X25" s="25"/>
      <c r="Y25" s="37"/>
      <c r="Z25" s="37"/>
      <c r="AA25" s="37"/>
      <c r="AB25" s="37"/>
      <c r="AC25" s="37"/>
      <c r="AD25" s="37"/>
      <c r="AE25" s="37"/>
      <c r="AF25" s="37"/>
      <c r="AG25" s="37"/>
      <c r="AH25" s="25"/>
      <c r="AJ25" s="26"/>
      <c r="AK25" s="26"/>
    </row>
    <row r="26" spans="1:37" ht="12.75" customHeight="1" x14ac:dyDescent="0.25">
      <c r="A26" s="40"/>
      <c r="B26" s="41" t="s">
        <v>44</v>
      </c>
      <c r="C26" s="11" t="s">
        <v>45</v>
      </c>
      <c r="D26" s="42" t="s">
        <v>46</v>
      </c>
      <c r="E26" s="43">
        <f>E6+E18+E19+E20+E24+E25</f>
        <v>0</v>
      </c>
      <c r="F26" s="43">
        <f t="shared" ref="F26:AH26" si="2">F6+F18+F19+F20+F24+F25</f>
        <v>0</v>
      </c>
      <c r="G26" s="43">
        <f t="shared" si="2"/>
        <v>0</v>
      </c>
      <c r="H26" s="43">
        <f t="shared" si="2"/>
        <v>0</v>
      </c>
      <c r="I26" s="43">
        <f t="shared" si="2"/>
        <v>0</v>
      </c>
      <c r="J26" s="43">
        <f t="shared" si="2"/>
        <v>0</v>
      </c>
      <c r="K26" s="43">
        <f t="shared" si="2"/>
        <v>0</v>
      </c>
      <c r="L26" s="43">
        <f t="shared" si="2"/>
        <v>0</v>
      </c>
      <c r="M26" s="43">
        <f t="shared" si="2"/>
        <v>0</v>
      </c>
      <c r="N26" s="43">
        <f t="shared" si="2"/>
        <v>0</v>
      </c>
      <c r="O26" s="43">
        <f t="shared" si="2"/>
        <v>0</v>
      </c>
      <c r="P26" s="43">
        <f t="shared" si="2"/>
        <v>0</v>
      </c>
      <c r="Q26" s="43">
        <f t="shared" si="2"/>
        <v>0</v>
      </c>
      <c r="R26" s="43">
        <f t="shared" si="2"/>
        <v>0</v>
      </c>
      <c r="S26" s="43">
        <f t="shared" si="2"/>
        <v>0</v>
      </c>
      <c r="T26" s="43">
        <f>T6+T18+T19+T20+T24+T25</f>
        <v>0</v>
      </c>
      <c r="U26" s="43">
        <f t="shared" si="2"/>
        <v>0</v>
      </c>
      <c r="V26" s="43">
        <f t="shared" si="2"/>
        <v>0</v>
      </c>
      <c r="W26" s="43">
        <f t="shared" si="2"/>
        <v>0</v>
      </c>
      <c r="X26" s="43">
        <f t="shared" si="2"/>
        <v>0</v>
      </c>
      <c r="Y26" s="43">
        <f t="shared" si="2"/>
        <v>0</v>
      </c>
      <c r="Z26" s="43">
        <f t="shared" si="2"/>
        <v>0</v>
      </c>
      <c r="AA26" s="43">
        <f t="shared" si="2"/>
        <v>0</v>
      </c>
      <c r="AB26" s="43">
        <f t="shared" si="2"/>
        <v>0</v>
      </c>
      <c r="AC26" s="43">
        <f t="shared" si="2"/>
        <v>0</v>
      </c>
      <c r="AD26" s="43">
        <f t="shared" si="2"/>
        <v>0</v>
      </c>
      <c r="AE26" s="43">
        <f t="shared" si="2"/>
        <v>0</v>
      </c>
      <c r="AF26" s="43">
        <f t="shared" si="2"/>
        <v>0</v>
      </c>
      <c r="AG26" s="43">
        <f>AG6+AG18+AG19+AG20+AG24+AG25</f>
        <v>0</v>
      </c>
      <c r="AH26" s="43">
        <f t="shared" si="2"/>
        <v>0</v>
      </c>
      <c r="AJ26" s="44"/>
      <c r="AK26" s="44"/>
    </row>
    <row r="27" spans="1:37" ht="12.75" customHeight="1" x14ac:dyDescent="0.25">
      <c r="B27" s="28" t="s">
        <v>47</v>
      </c>
      <c r="C27" s="11" t="s">
        <v>48</v>
      </c>
      <c r="D27" s="34" t="s">
        <v>8</v>
      </c>
      <c r="E27" s="30">
        <v>0</v>
      </c>
      <c r="F27" s="30">
        <v>0</v>
      </c>
      <c r="G27" s="30">
        <v>0</v>
      </c>
      <c r="H27" s="30">
        <v>0</v>
      </c>
      <c r="I27" s="30">
        <v>0</v>
      </c>
      <c r="J27" s="30">
        <v>0</v>
      </c>
      <c r="K27" s="30">
        <v>0</v>
      </c>
      <c r="L27" s="30">
        <v>0</v>
      </c>
      <c r="M27" s="30">
        <v>0</v>
      </c>
      <c r="N27" s="30">
        <v>0</v>
      </c>
      <c r="O27" s="30">
        <v>0</v>
      </c>
      <c r="P27" s="30">
        <v>0</v>
      </c>
      <c r="Q27" s="30">
        <v>0</v>
      </c>
      <c r="R27" s="30">
        <v>0</v>
      </c>
      <c r="S27" s="30">
        <v>0</v>
      </c>
      <c r="T27" s="30">
        <v>0</v>
      </c>
      <c r="U27" s="30">
        <v>0</v>
      </c>
      <c r="V27" s="30">
        <v>0</v>
      </c>
      <c r="W27" s="30">
        <v>0</v>
      </c>
      <c r="X27" s="30">
        <v>0</v>
      </c>
      <c r="Y27" s="30">
        <v>0</v>
      </c>
      <c r="Z27" s="30">
        <v>0</v>
      </c>
      <c r="AA27" s="30">
        <v>0</v>
      </c>
      <c r="AB27" s="30">
        <v>0</v>
      </c>
      <c r="AC27" s="30">
        <v>0</v>
      </c>
      <c r="AD27" s="30">
        <v>0</v>
      </c>
      <c r="AE27" s="30">
        <v>0</v>
      </c>
      <c r="AF27" s="30">
        <v>0</v>
      </c>
      <c r="AG27" s="30">
        <v>0</v>
      </c>
      <c r="AH27" s="30">
        <v>0</v>
      </c>
      <c r="AJ27" s="33"/>
      <c r="AK27" s="33"/>
    </row>
    <row r="28" spans="1:37" ht="12.75" customHeight="1" x14ac:dyDescent="0.25">
      <c r="A28" s="45"/>
      <c r="B28" s="23"/>
      <c r="C28" s="11"/>
      <c r="D28" s="24"/>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J28" s="23"/>
      <c r="AK28" s="23"/>
    </row>
    <row r="29" spans="1:37" ht="12.75" customHeight="1" x14ac:dyDescent="0.25">
      <c r="A29" s="18"/>
      <c r="B29" s="19" t="s">
        <v>49</v>
      </c>
      <c r="C29" s="11"/>
      <c r="D29" s="20"/>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J29" s="19"/>
      <c r="AK29" s="19"/>
    </row>
    <row r="30" spans="1:37" ht="12.75" customHeight="1" x14ac:dyDescent="0.25">
      <c r="A30" s="22" t="b">
        <v>1</v>
      </c>
      <c r="B30" s="23" t="s">
        <v>50</v>
      </c>
      <c r="C30" s="11" t="s">
        <v>51</v>
      </c>
      <c r="D30" s="24" t="s">
        <v>52</v>
      </c>
      <c r="E30" s="25">
        <v>0</v>
      </c>
      <c r="F30" s="25">
        <v>0</v>
      </c>
      <c r="G30" s="25">
        <v>0</v>
      </c>
      <c r="H30" s="25">
        <v>0</v>
      </c>
      <c r="I30" s="25">
        <v>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v>0</v>
      </c>
      <c r="AH30" s="25">
        <v>0</v>
      </c>
      <c r="AJ30" s="26"/>
      <c r="AK30" s="26"/>
    </row>
    <row r="31" spans="1:37" ht="12.75" customHeight="1" x14ac:dyDescent="0.25">
      <c r="A31" s="27"/>
      <c r="B31" s="23" t="s">
        <v>53</v>
      </c>
      <c r="C31" s="11" t="s">
        <v>54</v>
      </c>
      <c r="D31" s="24" t="s">
        <v>52</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J31" s="26"/>
      <c r="AK31" s="26"/>
    </row>
    <row r="32" spans="1:37" ht="12.75" customHeight="1" x14ac:dyDescent="0.25">
      <c r="A32" s="27"/>
      <c r="B32" s="23" t="s">
        <v>55</v>
      </c>
      <c r="C32" s="11" t="s">
        <v>56</v>
      </c>
      <c r="D32" s="24" t="s">
        <v>52</v>
      </c>
      <c r="E32" s="25">
        <v>0</v>
      </c>
      <c r="F32" s="25">
        <v>0</v>
      </c>
      <c r="G32" s="25">
        <v>0</v>
      </c>
      <c r="H32" s="25">
        <v>0</v>
      </c>
      <c r="I32" s="25">
        <v>0</v>
      </c>
      <c r="J32" s="25">
        <v>0</v>
      </c>
      <c r="K32" s="25">
        <v>0</v>
      </c>
      <c r="L32" s="25">
        <v>0</v>
      </c>
      <c r="M32" s="25">
        <v>0</v>
      </c>
      <c r="N32" s="25">
        <v>0</v>
      </c>
      <c r="O32" s="25">
        <v>0</v>
      </c>
      <c r="P32" s="25">
        <v>0</v>
      </c>
      <c r="Q32" s="25">
        <v>0</v>
      </c>
      <c r="R32" s="25">
        <v>0</v>
      </c>
      <c r="S32" s="25">
        <v>0</v>
      </c>
      <c r="T32" s="25">
        <v>0</v>
      </c>
      <c r="U32" s="25">
        <v>0</v>
      </c>
      <c r="V32" s="25">
        <v>0</v>
      </c>
      <c r="W32" s="25">
        <v>0</v>
      </c>
      <c r="X32" s="25">
        <v>0</v>
      </c>
      <c r="Y32" s="25">
        <v>0</v>
      </c>
      <c r="Z32" s="25">
        <v>0</v>
      </c>
      <c r="AA32" s="25">
        <v>0</v>
      </c>
      <c r="AB32" s="25">
        <v>0</v>
      </c>
      <c r="AC32" s="25">
        <v>0</v>
      </c>
      <c r="AD32" s="25">
        <v>0</v>
      </c>
      <c r="AE32" s="25">
        <v>0</v>
      </c>
      <c r="AF32" s="25">
        <v>0</v>
      </c>
      <c r="AG32" s="25">
        <v>0</v>
      </c>
      <c r="AH32" s="25">
        <v>0</v>
      </c>
      <c r="AJ32" s="26"/>
      <c r="AK32" s="26"/>
    </row>
    <row r="33" spans="1:37" ht="12.75" customHeight="1" x14ac:dyDescent="0.25">
      <c r="B33" s="39" t="s">
        <v>57</v>
      </c>
      <c r="C33" s="11" t="s">
        <v>58</v>
      </c>
      <c r="D33" s="34" t="s">
        <v>52</v>
      </c>
      <c r="E33" s="30">
        <v>0</v>
      </c>
      <c r="F33" s="30">
        <v>0</v>
      </c>
      <c r="G33" s="30">
        <v>0</v>
      </c>
      <c r="H33" s="30">
        <v>0</v>
      </c>
      <c r="I33" s="30">
        <v>0</v>
      </c>
      <c r="J33" s="30">
        <v>0</v>
      </c>
      <c r="K33" s="30">
        <v>0</v>
      </c>
      <c r="L33" s="30">
        <v>0</v>
      </c>
      <c r="M33" s="30">
        <v>0</v>
      </c>
      <c r="N33" s="30">
        <v>0</v>
      </c>
      <c r="O33" s="30">
        <v>0</v>
      </c>
      <c r="P33" s="30">
        <v>0</v>
      </c>
      <c r="Q33" s="30">
        <v>0</v>
      </c>
      <c r="R33" s="30">
        <v>0</v>
      </c>
      <c r="S33" s="30">
        <v>0</v>
      </c>
      <c r="T33" s="30">
        <v>0</v>
      </c>
      <c r="U33" s="30">
        <v>0</v>
      </c>
      <c r="V33" s="30">
        <v>0</v>
      </c>
      <c r="W33" s="30">
        <v>0</v>
      </c>
      <c r="X33" s="30">
        <v>0</v>
      </c>
      <c r="Y33" s="30">
        <v>0</v>
      </c>
      <c r="Z33" s="30">
        <v>0</v>
      </c>
      <c r="AA33" s="30">
        <v>0</v>
      </c>
      <c r="AB33" s="30">
        <v>0</v>
      </c>
      <c r="AC33" s="30">
        <v>0</v>
      </c>
      <c r="AD33" s="30">
        <v>0</v>
      </c>
      <c r="AE33" s="30">
        <v>0</v>
      </c>
      <c r="AF33" s="30">
        <v>0</v>
      </c>
      <c r="AG33" s="30">
        <v>0</v>
      </c>
      <c r="AH33" s="30">
        <v>0</v>
      </c>
      <c r="AJ33" s="33"/>
      <c r="AK33" s="33"/>
    </row>
    <row r="34" spans="1:37" ht="12.75" customHeight="1" x14ac:dyDescent="0.25">
      <c r="B34" s="39" t="s">
        <v>59</v>
      </c>
      <c r="C34" s="11"/>
      <c r="D34" s="34" t="s">
        <v>52</v>
      </c>
      <c r="E34" s="30">
        <v>0</v>
      </c>
      <c r="F34" s="30">
        <v>0</v>
      </c>
      <c r="G34" s="30">
        <v>0</v>
      </c>
      <c r="H34" s="30">
        <v>0</v>
      </c>
      <c r="I34" s="30">
        <v>0</v>
      </c>
      <c r="J34" s="30">
        <v>0</v>
      </c>
      <c r="K34" s="30">
        <v>0</v>
      </c>
      <c r="L34" s="30">
        <v>0</v>
      </c>
      <c r="M34" s="30">
        <v>0</v>
      </c>
      <c r="N34" s="30">
        <v>0</v>
      </c>
      <c r="O34" s="30">
        <v>0</v>
      </c>
      <c r="P34" s="30">
        <v>0</v>
      </c>
      <c r="Q34" s="30">
        <v>0</v>
      </c>
      <c r="R34" s="30">
        <v>0</v>
      </c>
      <c r="S34" s="30">
        <v>0</v>
      </c>
      <c r="T34" s="30">
        <v>0</v>
      </c>
      <c r="U34" s="30">
        <v>0</v>
      </c>
      <c r="V34" s="30">
        <v>0</v>
      </c>
      <c r="W34" s="30">
        <v>0</v>
      </c>
      <c r="X34" s="30">
        <v>0</v>
      </c>
      <c r="Y34" s="30">
        <v>0</v>
      </c>
      <c r="Z34" s="30">
        <v>0</v>
      </c>
      <c r="AA34" s="30">
        <v>0</v>
      </c>
      <c r="AB34" s="30">
        <v>0</v>
      </c>
      <c r="AC34" s="30">
        <v>0</v>
      </c>
      <c r="AD34" s="30">
        <v>0</v>
      </c>
      <c r="AE34" s="30">
        <v>0</v>
      </c>
      <c r="AF34" s="30">
        <v>0</v>
      </c>
      <c r="AG34" s="30">
        <v>0</v>
      </c>
      <c r="AH34" s="30">
        <v>0</v>
      </c>
      <c r="AJ34" s="33"/>
      <c r="AK34" s="33"/>
    </row>
    <row r="35" spans="1:37" ht="12.75" customHeight="1" x14ac:dyDescent="0.25">
      <c r="B35" s="39" t="s">
        <v>60</v>
      </c>
      <c r="C35" s="11"/>
      <c r="D35" s="34" t="s">
        <v>52</v>
      </c>
      <c r="E35" s="30">
        <v>0</v>
      </c>
      <c r="F35" s="30">
        <v>0</v>
      </c>
      <c r="G35" s="30">
        <v>0</v>
      </c>
      <c r="H35" s="30">
        <v>0</v>
      </c>
      <c r="I35" s="30">
        <v>0</v>
      </c>
      <c r="J35" s="30">
        <v>0</v>
      </c>
      <c r="K35" s="30">
        <v>0</v>
      </c>
      <c r="L35" s="30">
        <v>0</v>
      </c>
      <c r="M35" s="30">
        <v>0</v>
      </c>
      <c r="N35" s="30">
        <v>0</v>
      </c>
      <c r="O35" s="30">
        <v>0</v>
      </c>
      <c r="P35" s="30">
        <v>0</v>
      </c>
      <c r="Q35" s="30">
        <v>0</v>
      </c>
      <c r="R35" s="30">
        <v>0</v>
      </c>
      <c r="S35" s="30">
        <v>0</v>
      </c>
      <c r="T35" s="30">
        <v>0</v>
      </c>
      <c r="U35" s="30">
        <v>0</v>
      </c>
      <c r="V35" s="30">
        <v>0</v>
      </c>
      <c r="W35" s="30">
        <v>0</v>
      </c>
      <c r="X35" s="30">
        <v>0</v>
      </c>
      <c r="Y35" s="30">
        <v>0</v>
      </c>
      <c r="Z35" s="30">
        <v>0</v>
      </c>
      <c r="AA35" s="30">
        <v>0</v>
      </c>
      <c r="AB35" s="30">
        <v>0</v>
      </c>
      <c r="AC35" s="30">
        <v>0</v>
      </c>
      <c r="AD35" s="30">
        <v>0</v>
      </c>
      <c r="AE35" s="30">
        <v>0</v>
      </c>
      <c r="AF35" s="30">
        <v>0</v>
      </c>
      <c r="AG35" s="30">
        <v>0</v>
      </c>
      <c r="AH35" s="30">
        <v>0</v>
      </c>
      <c r="AJ35" s="33"/>
      <c r="AK35" s="33"/>
    </row>
    <row r="36" spans="1:37" ht="12.75" customHeight="1" x14ac:dyDescent="0.25">
      <c r="B36" s="38" t="s">
        <v>61</v>
      </c>
      <c r="C36" s="11" t="s">
        <v>62</v>
      </c>
      <c r="D36" s="34" t="s">
        <v>52</v>
      </c>
      <c r="E36" s="30">
        <v>0</v>
      </c>
      <c r="F36" s="30">
        <v>0</v>
      </c>
      <c r="G36" s="30">
        <v>0</v>
      </c>
      <c r="H36" s="30">
        <v>0</v>
      </c>
      <c r="I36" s="30">
        <v>0</v>
      </c>
      <c r="J36" s="30">
        <v>0</v>
      </c>
      <c r="K36" s="30">
        <v>0</v>
      </c>
      <c r="L36" s="30">
        <v>0</v>
      </c>
      <c r="M36" s="30">
        <v>0</v>
      </c>
      <c r="N36" s="30">
        <v>0</v>
      </c>
      <c r="O36" s="30">
        <v>0</v>
      </c>
      <c r="P36" s="30">
        <v>0</v>
      </c>
      <c r="Q36" s="30">
        <v>0</v>
      </c>
      <c r="R36" s="30">
        <v>0</v>
      </c>
      <c r="S36" s="30">
        <v>0</v>
      </c>
      <c r="T36" s="30">
        <v>0</v>
      </c>
      <c r="U36" s="30">
        <v>0</v>
      </c>
      <c r="V36" s="30">
        <v>0</v>
      </c>
      <c r="W36" s="30">
        <v>0</v>
      </c>
      <c r="X36" s="30">
        <v>0</v>
      </c>
      <c r="Y36" s="30">
        <v>0</v>
      </c>
      <c r="Z36" s="30">
        <v>0</v>
      </c>
      <c r="AA36" s="30">
        <v>0</v>
      </c>
      <c r="AB36" s="30">
        <v>0</v>
      </c>
      <c r="AC36" s="30">
        <v>0</v>
      </c>
      <c r="AD36" s="30">
        <v>0</v>
      </c>
      <c r="AE36" s="30">
        <v>0</v>
      </c>
      <c r="AF36" s="30">
        <v>0</v>
      </c>
      <c r="AG36" s="30">
        <v>0</v>
      </c>
      <c r="AH36" s="30">
        <v>0</v>
      </c>
      <c r="AJ36" s="33"/>
      <c r="AK36" s="33"/>
    </row>
    <row r="37" spans="1:37" ht="12.75" customHeight="1" x14ac:dyDescent="0.25">
      <c r="B37" s="39" t="s">
        <v>59</v>
      </c>
      <c r="C37" s="11"/>
      <c r="D37" s="34" t="s">
        <v>52</v>
      </c>
      <c r="E37" s="30">
        <v>0</v>
      </c>
      <c r="F37" s="30">
        <v>0</v>
      </c>
      <c r="G37" s="30">
        <v>0</v>
      </c>
      <c r="H37" s="30">
        <v>0</v>
      </c>
      <c r="I37" s="30">
        <v>0</v>
      </c>
      <c r="J37" s="30">
        <v>0</v>
      </c>
      <c r="K37" s="30">
        <v>0</v>
      </c>
      <c r="L37" s="30">
        <v>0</v>
      </c>
      <c r="M37" s="30">
        <v>0</v>
      </c>
      <c r="N37" s="30">
        <v>0</v>
      </c>
      <c r="O37" s="30">
        <v>0</v>
      </c>
      <c r="P37" s="30">
        <v>0</v>
      </c>
      <c r="Q37" s="30">
        <v>0</v>
      </c>
      <c r="R37" s="30">
        <v>0</v>
      </c>
      <c r="S37" s="30">
        <v>0</v>
      </c>
      <c r="T37" s="30">
        <v>0</v>
      </c>
      <c r="U37" s="30">
        <v>0</v>
      </c>
      <c r="V37" s="30">
        <v>0</v>
      </c>
      <c r="W37" s="30">
        <v>0</v>
      </c>
      <c r="X37" s="30">
        <v>0</v>
      </c>
      <c r="Y37" s="30">
        <v>0</v>
      </c>
      <c r="Z37" s="30">
        <v>0</v>
      </c>
      <c r="AA37" s="30">
        <v>0</v>
      </c>
      <c r="AB37" s="30">
        <v>0</v>
      </c>
      <c r="AC37" s="30">
        <v>0</v>
      </c>
      <c r="AD37" s="30">
        <v>0</v>
      </c>
      <c r="AE37" s="30">
        <v>0</v>
      </c>
      <c r="AF37" s="30">
        <v>0</v>
      </c>
      <c r="AG37" s="30">
        <v>0</v>
      </c>
      <c r="AH37" s="30">
        <v>0</v>
      </c>
      <c r="AJ37" s="33"/>
      <c r="AK37" s="33"/>
    </row>
    <row r="38" spans="1:37" ht="12.75" customHeight="1" x14ac:dyDescent="0.25">
      <c r="B38" s="39" t="s">
        <v>60</v>
      </c>
      <c r="C38" s="11"/>
      <c r="D38" s="34" t="s">
        <v>52</v>
      </c>
      <c r="E38" s="30">
        <v>0</v>
      </c>
      <c r="F38" s="30">
        <v>0</v>
      </c>
      <c r="G38" s="30">
        <v>0</v>
      </c>
      <c r="H38" s="30">
        <v>0</v>
      </c>
      <c r="I38" s="30">
        <v>0</v>
      </c>
      <c r="J38" s="30">
        <v>0</v>
      </c>
      <c r="K38" s="30">
        <v>0</v>
      </c>
      <c r="L38" s="30">
        <v>0</v>
      </c>
      <c r="M38" s="30">
        <v>0</v>
      </c>
      <c r="N38" s="30">
        <v>0</v>
      </c>
      <c r="O38" s="30">
        <v>0</v>
      </c>
      <c r="P38" s="30">
        <v>0</v>
      </c>
      <c r="Q38" s="30">
        <v>0</v>
      </c>
      <c r="R38" s="30">
        <v>0</v>
      </c>
      <c r="S38" s="30">
        <v>0</v>
      </c>
      <c r="T38" s="30">
        <v>0</v>
      </c>
      <c r="U38" s="30">
        <v>0</v>
      </c>
      <c r="V38" s="30">
        <v>0</v>
      </c>
      <c r="W38" s="30">
        <v>0</v>
      </c>
      <c r="X38" s="30">
        <v>0</v>
      </c>
      <c r="Y38" s="30">
        <v>0</v>
      </c>
      <c r="Z38" s="30">
        <v>0</v>
      </c>
      <c r="AA38" s="30">
        <v>0</v>
      </c>
      <c r="AB38" s="30">
        <v>0</v>
      </c>
      <c r="AC38" s="30">
        <v>0</v>
      </c>
      <c r="AD38" s="30">
        <v>0</v>
      </c>
      <c r="AE38" s="30">
        <v>0</v>
      </c>
      <c r="AF38" s="30">
        <v>0</v>
      </c>
      <c r="AG38" s="30">
        <v>0</v>
      </c>
      <c r="AH38" s="30">
        <v>0</v>
      </c>
      <c r="AJ38" s="33"/>
      <c r="AK38" s="33"/>
    </row>
    <row r="39" spans="1:37" ht="12.75" customHeight="1" x14ac:dyDescent="0.25">
      <c r="B39" s="38" t="s">
        <v>63</v>
      </c>
      <c r="C39" s="11" t="s">
        <v>64</v>
      </c>
      <c r="D39" s="34" t="s">
        <v>52</v>
      </c>
      <c r="E39" s="30">
        <v>0</v>
      </c>
      <c r="F39" s="30">
        <v>0</v>
      </c>
      <c r="G39" s="30">
        <v>0</v>
      </c>
      <c r="H39" s="30">
        <v>0</v>
      </c>
      <c r="I39" s="30">
        <v>0</v>
      </c>
      <c r="J39" s="30">
        <v>0</v>
      </c>
      <c r="K39" s="30">
        <v>0</v>
      </c>
      <c r="L39" s="30">
        <v>0</v>
      </c>
      <c r="M39" s="30">
        <v>0</v>
      </c>
      <c r="N39" s="30">
        <v>0</v>
      </c>
      <c r="O39" s="30">
        <v>0</v>
      </c>
      <c r="P39" s="30">
        <v>0</v>
      </c>
      <c r="Q39" s="30">
        <v>0</v>
      </c>
      <c r="R39" s="30">
        <v>0</v>
      </c>
      <c r="S39" s="30">
        <v>0</v>
      </c>
      <c r="T39" s="30">
        <v>0</v>
      </c>
      <c r="U39" s="30">
        <v>0</v>
      </c>
      <c r="V39" s="30">
        <v>0</v>
      </c>
      <c r="W39" s="30">
        <v>0</v>
      </c>
      <c r="X39" s="30">
        <v>0</v>
      </c>
      <c r="Y39" s="30">
        <v>0</v>
      </c>
      <c r="Z39" s="30">
        <v>0</v>
      </c>
      <c r="AA39" s="30">
        <v>0</v>
      </c>
      <c r="AB39" s="30">
        <v>0</v>
      </c>
      <c r="AC39" s="30">
        <v>0</v>
      </c>
      <c r="AD39" s="30">
        <v>0</v>
      </c>
      <c r="AE39" s="30">
        <v>0</v>
      </c>
      <c r="AF39" s="30">
        <v>0</v>
      </c>
      <c r="AG39" s="30">
        <v>0</v>
      </c>
      <c r="AH39" s="30">
        <v>0</v>
      </c>
      <c r="AJ39" s="33"/>
      <c r="AK39" s="33"/>
    </row>
    <row r="40" spans="1:37" ht="12.75" customHeight="1" x14ac:dyDescent="0.25">
      <c r="B40" s="47" t="s">
        <v>59</v>
      </c>
      <c r="C40" s="11"/>
      <c r="D40" s="48" t="s">
        <v>52</v>
      </c>
      <c r="E40" s="49"/>
      <c r="F40" s="49"/>
      <c r="G40" s="49"/>
      <c r="H40" s="49"/>
      <c r="I40" s="49"/>
      <c r="J40" s="49"/>
      <c r="K40" s="49"/>
      <c r="L40" s="49"/>
      <c r="M40" s="49"/>
      <c r="N40" s="49"/>
      <c r="O40" s="49"/>
      <c r="P40" s="49"/>
      <c r="Q40" s="49"/>
      <c r="R40" s="49"/>
      <c r="S40" s="49"/>
      <c r="T40" s="49"/>
      <c r="U40" s="49"/>
      <c r="V40" s="49"/>
      <c r="W40" s="49"/>
      <c r="X40" s="49"/>
      <c r="Y40" s="49"/>
      <c r="Z40" s="49"/>
      <c r="AA40" s="49"/>
      <c r="AB40" s="49"/>
      <c r="AC40" s="14"/>
      <c r="AD40" s="14"/>
      <c r="AE40" s="14"/>
      <c r="AF40" s="14"/>
      <c r="AG40" s="14"/>
      <c r="AH40" s="14"/>
      <c r="AJ40" s="33"/>
      <c r="AK40" s="33"/>
    </row>
    <row r="41" spans="1:37" ht="12.75" customHeight="1" x14ac:dyDescent="0.25">
      <c r="B41" s="47" t="s">
        <v>60</v>
      </c>
      <c r="C41" s="11"/>
      <c r="D41" s="48" t="s">
        <v>52</v>
      </c>
      <c r="E41" s="49"/>
      <c r="F41" s="49"/>
      <c r="G41" s="49"/>
      <c r="H41" s="49"/>
      <c r="I41" s="49"/>
      <c r="J41" s="49"/>
      <c r="K41" s="49"/>
      <c r="L41" s="49"/>
      <c r="M41" s="49"/>
      <c r="N41" s="49"/>
      <c r="O41" s="49"/>
      <c r="P41" s="49"/>
      <c r="Q41" s="49"/>
      <c r="R41" s="49"/>
      <c r="S41" s="49"/>
      <c r="T41" s="49"/>
      <c r="U41" s="49"/>
      <c r="V41" s="49"/>
      <c r="W41" s="49"/>
      <c r="X41" s="49"/>
      <c r="Y41" s="49"/>
      <c r="Z41" s="49"/>
      <c r="AA41" s="49"/>
      <c r="AB41" s="49"/>
      <c r="AC41" s="14"/>
      <c r="AD41" s="14"/>
      <c r="AE41" s="14"/>
      <c r="AF41" s="14"/>
      <c r="AG41" s="14"/>
      <c r="AH41" s="14"/>
      <c r="AJ41" s="33"/>
      <c r="AK41" s="33"/>
    </row>
    <row r="42" spans="1:37" x14ac:dyDescent="0.25">
      <c r="A42" s="27" t="b">
        <v>1</v>
      </c>
      <c r="B42" s="23" t="s">
        <v>65</v>
      </c>
      <c r="C42" s="11" t="s">
        <v>66</v>
      </c>
      <c r="D42" s="24" t="s">
        <v>52</v>
      </c>
      <c r="E42" s="25">
        <v>0</v>
      </c>
      <c r="F42" s="25">
        <v>0</v>
      </c>
      <c r="G42" s="25">
        <v>0</v>
      </c>
      <c r="H42" s="25">
        <v>0</v>
      </c>
      <c r="I42" s="25">
        <v>0</v>
      </c>
      <c r="J42" s="25">
        <v>0</v>
      </c>
      <c r="K42" s="25">
        <v>0</v>
      </c>
      <c r="L42" s="25">
        <v>0</v>
      </c>
      <c r="M42" s="25">
        <v>0</v>
      </c>
      <c r="N42" s="25">
        <v>0</v>
      </c>
      <c r="O42" s="25">
        <v>0</v>
      </c>
      <c r="P42" s="25">
        <v>0</v>
      </c>
      <c r="Q42" s="25">
        <v>0</v>
      </c>
      <c r="R42" s="25">
        <v>0</v>
      </c>
      <c r="S42" s="25">
        <v>0</v>
      </c>
      <c r="T42" s="25">
        <v>0</v>
      </c>
      <c r="U42" s="25">
        <v>0</v>
      </c>
      <c r="V42" s="25">
        <v>0</v>
      </c>
      <c r="W42" s="25">
        <v>0</v>
      </c>
      <c r="X42" s="25">
        <v>0</v>
      </c>
      <c r="Y42" s="25">
        <v>0</v>
      </c>
      <c r="Z42" s="25">
        <v>0</v>
      </c>
      <c r="AA42" s="25">
        <v>0</v>
      </c>
      <c r="AB42" s="25">
        <v>0</v>
      </c>
      <c r="AC42" s="25">
        <v>0</v>
      </c>
      <c r="AD42" s="25">
        <v>0</v>
      </c>
      <c r="AE42" s="25">
        <v>0</v>
      </c>
      <c r="AF42" s="25">
        <v>0</v>
      </c>
      <c r="AG42" s="25">
        <v>0</v>
      </c>
      <c r="AH42" s="25">
        <v>0</v>
      </c>
      <c r="AJ42" s="26"/>
      <c r="AK42" s="26"/>
    </row>
    <row r="43" spans="1:37" x14ac:dyDescent="0.25">
      <c r="A43" s="27" t="b">
        <v>1</v>
      </c>
      <c r="B43" s="23" t="s">
        <v>67</v>
      </c>
      <c r="C43" s="11" t="s">
        <v>68</v>
      </c>
      <c r="D43" s="24" t="s">
        <v>52</v>
      </c>
      <c r="E43" s="25">
        <v>0</v>
      </c>
      <c r="F43" s="25">
        <v>0</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25">
        <v>0</v>
      </c>
      <c r="AA43" s="25">
        <v>0</v>
      </c>
      <c r="AB43" s="25">
        <v>0</v>
      </c>
      <c r="AC43" s="25">
        <v>0</v>
      </c>
      <c r="AD43" s="25">
        <v>0</v>
      </c>
      <c r="AE43" s="25">
        <v>0</v>
      </c>
      <c r="AF43" s="25">
        <v>0</v>
      </c>
      <c r="AG43" s="25">
        <v>0</v>
      </c>
      <c r="AH43" s="25">
        <v>0</v>
      </c>
      <c r="AJ43" s="26"/>
      <c r="AK43" s="26"/>
    </row>
    <row r="44" spans="1:37" x14ac:dyDescent="0.25">
      <c r="A44" s="27" t="b">
        <v>1</v>
      </c>
      <c r="B44" s="23" t="s">
        <v>69</v>
      </c>
      <c r="C44" s="11" t="s">
        <v>70</v>
      </c>
      <c r="D44" s="24" t="s">
        <v>52</v>
      </c>
      <c r="E44" s="25">
        <v>0</v>
      </c>
      <c r="F44" s="25">
        <v>0</v>
      </c>
      <c r="G44" s="25">
        <v>0</v>
      </c>
      <c r="H44" s="25">
        <v>0</v>
      </c>
      <c r="I44" s="25">
        <v>0</v>
      </c>
      <c r="J44" s="25">
        <v>0</v>
      </c>
      <c r="K44" s="25">
        <v>0</v>
      </c>
      <c r="L44" s="25">
        <v>0</v>
      </c>
      <c r="M44" s="25">
        <v>0</v>
      </c>
      <c r="N44" s="25">
        <v>0</v>
      </c>
      <c r="O44" s="25">
        <v>0</v>
      </c>
      <c r="P44" s="25">
        <v>0</v>
      </c>
      <c r="Q44" s="25">
        <v>0</v>
      </c>
      <c r="R44" s="25">
        <v>0</v>
      </c>
      <c r="S44" s="25">
        <v>0</v>
      </c>
      <c r="T44" s="25">
        <v>0</v>
      </c>
      <c r="U44" s="25">
        <v>0</v>
      </c>
      <c r="V44" s="25">
        <v>0</v>
      </c>
      <c r="W44" s="25">
        <v>0</v>
      </c>
      <c r="X44" s="25">
        <v>0</v>
      </c>
      <c r="Y44" s="25">
        <v>0</v>
      </c>
      <c r="Z44" s="25">
        <v>0</v>
      </c>
      <c r="AA44" s="25">
        <v>0</v>
      </c>
      <c r="AB44" s="25">
        <v>0</v>
      </c>
      <c r="AC44" s="25">
        <v>0</v>
      </c>
      <c r="AD44" s="25">
        <v>0</v>
      </c>
      <c r="AE44" s="25">
        <v>0</v>
      </c>
      <c r="AF44" s="25">
        <v>0</v>
      </c>
      <c r="AG44" s="25">
        <v>0</v>
      </c>
      <c r="AH44" s="25">
        <v>0</v>
      </c>
      <c r="AJ44" s="26" t="s">
        <v>9</v>
      </c>
      <c r="AK44" s="26"/>
    </row>
    <row r="45" spans="1:37" x14ac:dyDescent="0.25">
      <c r="A45" s="40"/>
      <c r="B45" s="41" t="s">
        <v>71</v>
      </c>
      <c r="C45" s="11" t="s">
        <v>72</v>
      </c>
      <c r="D45" s="42" t="s">
        <v>73</v>
      </c>
      <c r="E45" s="43">
        <f>E30+E42+E43+E44</f>
        <v>0</v>
      </c>
      <c r="F45" s="43">
        <f t="shared" ref="F45:AH45" si="3">F30+F42+F43+F44</f>
        <v>0</v>
      </c>
      <c r="G45" s="43">
        <f t="shared" si="3"/>
        <v>0</v>
      </c>
      <c r="H45" s="43">
        <f t="shared" si="3"/>
        <v>0</v>
      </c>
      <c r="I45" s="43">
        <f t="shared" si="3"/>
        <v>0</v>
      </c>
      <c r="J45" s="43">
        <f t="shared" si="3"/>
        <v>0</v>
      </c>
      <c r="K45" s="43">
        <f t="shared" si="3"/>
        <v>0</v>
      </c>
      <c r="L45" s="43">
        <f t="shared" si="3"/>
        <v>0</v>
      </c>
      <c r="M45" s="43">
        <f t="shared" si="3"/>
        <v>0</v>
      </c>
      <c r="N45" s="43">
        <f t="shared" si="3"/>
        <v>0</v>
      </c>
      <c r="O45" s="43">
        <f t="shared" si="3"/>
        <v>0</v>
      </c>
      <c r="P45" s="43">
        <f t="shared" si="3"/>
        <v>0</v>
      </c>
      <c r="Q45" s="43">
        <f t="shared" si="3"/>
        <v>0</v>
      </c>
      <c r="R45" s="43">
        <f t="shared" si="3"/>
        <v>0</v>
      </c>
      <c r="S45" s="43">
        <f t="shared" si="3"/>
        <v>0</v>
      </c>
      <c r="T45" s="43">
        <f t="shared" si="3"/>
        <v>0</v>
      </c>
      <c r="U45" s="43">
        <f t="shared" si="3"/>
        <v>0</v>
      </c>
      <c r="V45" s="43">
        <f t="shared" si="3"/>
        <v>0</v>
      </c>
      <c r="W45" s="43">
        <f t="shared" si="3"/>
        <v>0</v>
      </c>
      <c r="X45" s="43">
        <f t="shared" si="3"/>
        <v>0</v>
      </c>
      <c r="Y45" s="43">
        <f t="shared" si="3"/>
        <v>0</v>
      </c>
      <c r="Z45" s="43">
        <f t="shared" si="3"/>
        <v>0</v>
      </c>
      <c r="AA45" s="43">
        <f t="shared" si="3"/>
        <v>0</v>
      </c>
      <c r="AB45" s="43">
        <f t="shared" si="3"/>
        <v>0</v>
      </c>
      <c r="AC45" s="43">
        <f t="shared" si="3"/>
        <v>0</v>
      </c>
      <c r="AD45" s="43">
        <f t="shared" si="3"/>
        <v>0</v>
      </c>
      <c r="AE45" s="43">
        <f t="shared" si="3"/>
        <v>0</v>
      </c>
      <c r="AF45" s="43">
        <f t="shared" si="3"/>
        <v>0</v>
      </c>
      <c r="AG45" s="43">
        <f t="shared" si="3"/>
        <v>0</v>
      </c>
      <c r="AH45" s="43">
        <f t="shared" si="3"/>
        <v>0</v>
      </c>
      <c r="AJ45" s="44"/>
      <c r="AK45" s="44"/>
    </row>
    <row r="46" spans="1:37" x14ac:dyDescent="0.25">
      <c r="A46" s="14"/>
      <c r="B46" s="15"/>
      <c r="C46" s="11"/>
      <c r="D46" s="16"/>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J46" s="15"/>
      <c r="AK46" s="15"/>
    </row>
    <row r="47" spans="1:37" x14ac:dyDescent="0.25">
      <c r="A47" s="18"/>
      <c r="B47" s="19" t="s">
        <v>74</v>
      </c>
      <c r="C47" s="11"/>
      <c r="D47" s="20"/>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J47" s="19"/>
      <c r="AK47" s="19"/>
    </row>
    <row r="48" spans="1:37" x14ac:dyDescent="0.25">
      <c r="A48" s="50"/>
      <c r="B48" s="23" t="s">
        <v>50</v>
      </c>
      <c r="C48" s="11" t="s">
        <v>75</v>
      </c>
      <c r="D48" s="24" t="s">
        <v>76</v>
      </c>
      <c r="E48" s="25">
        <v>0</v>
      </c>
      <c r="F48" s="25">
        <v>0</v>
      </c>
      <c r="G48" s="25">
        <v>0</v>
      </c>
      <c r="H48" s="25">
        <v>0</v>
      </c>
      <c r="I48" s="25">
        <v>0</v>
      </c>
      <c r="J48" s="25">
        <v>0</v>
      </c>
      <c r="K48" s="25">
        <v>0</v>
      </c>
      <c r="L48" s="25">
        <v>0</v>
      </c>
      <c r="M48" s="25">
        <v>0</v>
      </c>
      <c r="N48" s="25">
        <v>0</v>
      </c>
      <c r="O48" s="25">
        <v>0</v>
      </c>
      <c r="P48" s="25">
        <v>0</v>
      </c>
      <c r="Q48" s="25">
        <v>0</v>
      </c>
      <c r="R48" s="25">
        <v>0</v>
      </c>
      <c r="S48" s="25">
        <v>0</v>
      </c>
      <c r="T48" s="25">
        <v>0</v>
      </c>
      <c r="U48" s="25">
        <v>0</v>
      </c>
      <c r="V48" s="25">
        <v>0</v>
      </c>
      <c r="W48" s="25">
        <v>0</v>
      </c>
      <c r="X48" s="25">
        <v>0</v>
      </c>
      <c r="Y48" s="25">
        <v>0</v>
      </c>
      <c r="Z48" s="25">
        <v>0</v>
      </c>
      <c r="AA48" s="25">
        <v>0</v>
      </c>
      <c r="AB48" s="25">
        <v>0</v>
      </c>
      <c r="AC48" s="25">
        <v>0</v>
      </c>
      <c r="AD48" s="25">
        <v>0</v>
      </c>
      <c r="AE48" s="25">
        <v>0</v>
      </c>
      <c r="AF48" s="25">
        <v>0</v>
      </c>
      <c r="AG48" s="25">
        <v>0</v>
      </c>
      <c r="AH48" s="25">
        <v>0</v>
      </c>
      <c r="AJ48" s="26"/>
      <c r="AK48" s="26"/>
    </row>
    <row r="49" spans="1:37" x14ac:dyDescent="0.25">
      <c r="A49" s="50"/>
      <c r="B49" s="23" t="s">
        <v>53</v>
      </c>
      <c r="C49" s="11" t="s">
        <v>77</v>
      </c>
      <c r="D49" s="24" t="s">
        <v>76</v>
      </c>
      <c r="E49" s="25">
        <v>0</v>
      </c>
      <c r="F49" s="25">
        <v>0</v>
      </c>
      <c r="G49" s="25">
        <v>0</v>
      </c>
      <c r="H49" s="25">
        <v>0</v>
      </c>
      <c r="I49" s="25">
        <v>0</v>
      </c>
      <c r="J49" s="25">
        <v>0</v>
      </c>
      <c r="K49" s="25">
        <v>0</v>
      </c>
      <c r="L49" s="25">
        <v>0</v>
      </c>
      <c r="M49" s="25">
        <v>0</v>
      </c>
      <c r="N49" s="25">
        <v>0</v>
      </c>
      <c r="O49" s="25">
        <v>0</v>
      </c>
      <c r="P49" s="25">
        <v>0</v>
      </c>
      <c r="Q49" s="25">
        <v>0</v>
      </c>
      <c r="R49" s="25">
        <v>0</v>
      </c>
      <c r="S49" s="25">
        <v>0</v>
      </c>
      <c r="T49" s="25">
        <v>0</v>
      </c>
      <c r="U49" s="25">
        <v>0</v>
      </c>
      <c r="V49" s="25">
        <v>0</v>
      </c>
      <c r="W49" s="25">
        <v>0</v>
      </c>
      <c r="X49" s="25">
        <v>0</v>
      </c>
      <c r="Y49" s="25">
        <v>0</v>
      </c>
      <c r="Z49" s="25">
        <v>0</v>
      </c>
      <c r="AA49" s="25">
        <v>0</v>
      </c>
      <c r="AB49" s="25">
        <v>0</v>
      </c>
      <c r="AC49" s="25">
        <v>0</v>
      </c>
      <c r="AD49" s="25">
        <v>0</v>
      </c>
      <c r="AE49" s="25">
        <v>0</v>
      </c>
      <c r="AF49" s="25">
        <v>0</v>
      </c>
      <c r="AG49" s="25">
        <v>0</v>
      </c>
      <c r="AH49" s="25">
        <v>0</v>
      </c>
      <c r="AJ49" s="26"/>
      <c r="AK49" s="26"/>
    </row>
    <row r="50" spans="1:37" x14ac:dyDescent="0.25">
      <c r="A50" s="50"/>
      <c r="B50" s="23" t="s">
        <v>55</v>
      </c>
      <c r="C50" s="11" t="s">
        <v>78</v>
      </c>
      <c r="D50" s="24" t="s">
        <v>76</v>
      </c>
      <c r="E50" s="25">
        <v>0</v>
      </c>
      <c r="F50" s="25">
        <v>0</v>
      </c>
      <c r="G50" s="25">
        <v>0</v>
      </c>
      <c r="H50" s="25">
        <v>0</v>
      </c>
      <c r="I50" s="25">
        <v>0</v>
      </c>
      <c r="J50" s="25">
        <v>0</v>
      </c>
      <c r="K50" s="25">
        <v>0</v>
      </c>
      <c r="L50" s="25">
        <v>0</v>
      </c>
      <c r="M50" s="25">
        <v>0</v>
      </c>
      <c r="N50" s="25">
        <v>0</v>
      </c>
      <c r="O50" s="25">
        <v>0</v>
      </c>
      <c r="P50" s="25">
        <v>0</v>
      </c>
      <c r="Q50" s="25">
        <v>0</v>
      </c>
      <c r="R50" s="25">
        <v>0</v>
      </c>
      <c r="S50" s="25">
        <v>0</v>
      </c>
      <c r="T50" s="25">
        <v>0</v>
      </c>
      <c r="U50" s="25">
        <v>0</v>
      </c>
      <c r="V50" s="25">
        <v>0</v>
      </c>
      <c r="W50" s="25">
        <v>0</v>
      </c>
      <c r="X50" s="25">
        <v>0</v>
      </c>
      <c r="Y50" s="25">
        <v>0</v>
      </c>
      <c r="Z50" s="25">
        <v>0</v>
      </c>
      <c r="AA50" s="25">
        <v>0</v>
      </c>
      <c r="AB50" s="25">
        <v>0</v>
      </c>
      <c r="AC50" s="25">
        <v>0</v>
      </c>
      <c r="AD50" s="25">
        <v>0</v>
      </c>
      <c r="AE50" s="25">
        <v>0</v>
      </c>
      <c r="AF50" s="25">
        <v>0</v>
      </c>
      <c r="AG50" s="25">
        <v>0</v>
      </c>
      <c r="AH50" s="25">
        <v>0</v>
      </c>
      <c r="AJ50" s="26"/>
      <c r="AK50" s="26"/>
    </row>
    <row r="51" spans="1:37" x14ac:dyDescent="0.25">
      <c r="A51" s="51"/>
      <c r="B51" s="23" t="s">
        <v>65</v>
      </c>
      <c r="C51" s="11" t="s">
        <v>79</v>
      </c>
      <c r="D51" s="24" t="s">
        <v>76</v>
      </c>
      <c r="E51" s="25">
        <v>0</v>
      </c>
      <c r="F51" s="25">
        <v>0</v>
      </c>
      <c r="G51" s="25">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25">
        <v>0</v>
      </c>
      <c r="Y51" s="25">
        <v>0</v>
      </c>
      <c r="Z51" s="25">
        <v>0</v>
      </c>
      <c r="AA51" s="25">
        <v>0</v>
      </c>
      <c r="AB51" s="25">
        <v>0</v>
      </c>
      <c r="AC51" s="25">
        <v>0</v>
      </c>
      <c r="AD51" s="25">
        <v>0</v>
      </c>
      <c r="AE51" s="25">
        <v>0</v>
      </c>
      <c r="AF51" s="25">
        <v>0</v>
      </c>
      <c r="AG51" s="25">
        <v>0</v>
      </c>
      <c r="AH51" s="25">
        <v>0</v>
      </c>
      <c r="AJ51" s="26"/>
      <c r="AK51" s="26"/>
    </row>
    <row r="52" spans="1:37" x14ac:dyDescent="0.25">
      <c r="A52" s="50"/>
      <c r="B52" s="23" t="s">
        <v>67</v>
      </c>
      <c r="C52" s="11" t="s">
        <v>80</v>
      </c>
      <c r="D52" s="24" t="s">
        <v>76</v>
      </c>
      <c r="E52" s="25">
        <v>0</v>
      </c>
      <c r="F52" s="25">
        <v>0</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0</v>
      </c>
      <c r="Z52" s="25">
        <v>0</v>
      </c>
      <c r="AA52" s="25">
        <v>0</v>
      </c>
      <c r="AB52" s="25">
        <v>0</v>
      </c>
      <c r="AC52" s="25">
        <v>0</v>
      </c>
      <c r="AD52" s="25">
        <v>0</v>
      </c>
      <c r="AE52" s="25">
        <v>0</v>
      </c>
      <c r="AF52" s="25">
        <v>0</v>
      </c>
      <c r="AG52" s="25">
        <v>0</v>
      </c>
      <c r="AH52" s="25">
        <v>0</v>
      </c>
      <c r="AJ52" s="26"/>
      <c r="AK52" s="26"/>
    </row>
    <row r="53" spans="1:37" x14ac:dyDescent="0.25">
      <c r="A53" s="50"/>
      <c r="B53" s="23" t="s">
        <v>69</v>
      </c>
      <c r="C53" s="11" t="s">
        <v>81</v>
      </c>
      <c r="D53" s="24" t="s">
        <v>76</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3.8874009651072599</v>
      </c>
      <c r="Z53" s="25">
        <v>3.8874009651072599</v>
      </c>
      <c r="AA53" s="25">
        <v>4.0774208876072606</v>
      </c>
      <c r="AB53" s="25">
        <v>4.3884495601072597</v>
      </c>
      <c r="AC53" s="25">
        <v>4.4731323701072601</v>
      </c>
      <c r="AD53" s="25">
        <v>4.6272899376072605</v>
      </c>
      <c r="AE53" s="25">
        <v>5.0427134676072605</v>
      </c>
      <c r="AF53" s="25">
        <v>5.1827895382251778</v>
      </c>
      <c r="AG53" s="25">
        <v>5.2055381471289266</v>
      </c>
      <c r="AH53" s="25">
        <v>0</v>
      </c>
      <c r="AJ53" s="26"/>
      <c r="AK53" s="26"/>
    </row>
    <row r="54" spans="1:37" x14ac:dyDescent="0.25">
      <c r="A54" s="14"/>
      <c r="B54" s="15"/>
      <c r="C54" s="11"/>
      <c r="D54" s="16"/>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J54" s="15"/>
      <c r="AK54" s="15"/>
    </row>
    <row r="55" spans="1:37" x14ac:dyDescent="0.25">
      <c r="A55" s="18"/>
      <c r="B55" s="19" t="s">
        <v>82</v>
      </c>
      <c r="C55" s="11"/>
      <c r="D55" s="20"/>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J55" s="19"/>
      <c r="AK55" s="19"/>
    </row>
    <row r="56" spans="1:37" x14ac:dyDescent="0.25">
      <c r="A56" s="22" t="b">
        <v>1</v>
      </c>
      <c r="B56" s="23" t="s">
        <v>6</v>
      </c>
      <c r="C56" s="11" t="s">
        <v>83</v>
      </c>
      <c r="D56" s="16" t="s">
        <v>84</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26.057191399409987</v>
      </c>
      <c r="Z56" s="25">
        <v>26.950784485728299</v>
      </c>
      <c r="AA56" s="25">
        <v>27.815290767853476</v>
      </c>
      <c r="AB56" s="25">
        <v>28.746614264855815</v>
      </c>
      <c r="AC56" s="25">
        <v>30.274638566931429</v>
      </c>
      <c r="AD56" s="25">
        <v>32.124393157020741</v>
      </c>
      <c r="AE56" s="25">
        <v>33.196593532674321</v>
      </c>
      <c r="AF56" s="25">
        <v>35.927701656462439</v>
      </c>
      <c r="AG56" s="25">
        <v>37.827422157045554</v>
      </c>
      <c r="AH56" s="25">
        <v>0</v>
      </c>
      <c r="AJ56" s="26" t="s">
        <v>9</v>
      </c>
      <c r="AK56" s="26"/>
    </row>
    <row r="57" spans="1:37" x14ac:dyDescent="0.25">
      <c r="A57" s="27" t="b">
        <v>1</v>
      </c>
      <c r="B57" s="23" t="s">
        <v>53</v>
      </c>
      <c r="C57" s="11" t="s">
        <v>85</v>
      </c>
      <c r="D57" s="16" t="s">
        <v>84</v>
      </c>
      <c r="E57" s="25">
        <v>0</v>
      </c>
      <c r="F57" s="25">
        <v>0</v>
      </c>
      <c r="G57" s="25">
        <v>0</v>
      </c>
      <c r="H57" s="25">
        <v>0</v>
      </c>
      <c r="I57" s="25">
        <v>0</v>
      </c>
      <c r="J57" s="25">
        <v>0</v>
      </c>
      <c r="K57" s="25">
        <v>0</v>
      </c>
      <c r="L57" s="25">
        <v>0</v>
      </c>
      <c r="M57" s="25">
        <v>0</v>
      </c>
      <c r="N57" s="25">
        <v>0</v>
      </c>
      <c r="O57" s="25">
        <v>0</v>
      </c>
      <c r="P57" s="25">
        <v>0</v>
      </c>
      <c r="Q57" s="25">
        <v>0</v>
      </c>
      <c r="R57" s="25">
        <v>0</v>
      </c>
      <c r="S57" s="25">
        <v>0</v>
      </c>
      <c r="T57" s="25">
        <v>0</v>
      </c>
      <c r="U57" s="25">
        <v>0</v>
      </c>
      <c r="V57" s="25">
        <v>0</v>
      </c>
      <c r="W57" s="25">
        <v>0</v>
      </c>
      <c r="X57" s="25">
        <v>0</v>
      </c>
      <c r="Y57" s="25">
        <v>0</v>
      </c>
      <c r="Z57" s="25">
        <v>0</v>
      </c>
      <c r="AA57" s="25">
        <v>0</v>
      </c>
      <c r="AB57" s="25">
        <v>0</v>
      </c>
      <c r="AC57" s="25">
        <v>0</v>
      </c>
      <c r="AD57" s="25">
        <v>0</v>
      </c>
      <c r="AE57" s="25">
        <v>0</v>
      </c>
      <c r="AF57" s="25">
        <v>0</v>
      </c>
      <c r="AG57" s="25">
        <v>0</v>
      </c>
      <c r="AH57" s="25">
        <v>0</v>
      </c>
      <c r="AJ57" s="26"/>
      <c r="AK57" s="26"/>
    </row>
    <row r="58" spans="1:37" x14ac:dyDescent="0.25">
      <c r="A58" s="40" t="b">
        <v>1</v>
      </c>
      <c r="B58" s="23" t="s">
        <v>55</v>
      </c>
      <c r="C58" s="11" t="s">
        <v>86</v>
      </c>
      <c r="D58" s="16" t="s">
        <v>84</v>
      </c>
      <c r="E58" s="25">
        <v>0</v>
      </c>
      <c r="F58" s="25">
        <v>0</v>
      </c>
      <c r="G58" s="25">
        <v>0</v>
      </c>
      <c r="H58" s="25">
        <v>0</v>
      </c>
      <c r="I58" s="25">
        <v>0</v>
      </c>
      <c r="J58" s="25">
        <v>0</v>
      </c>
      <c r="K58" s="25">
        <v>0</v>
      </c>
      <c r="L58" s="25">
        <v>0</v>
      </c>
      <c r="M58" s="25">
        <v>0</v>
      </c>
      <c r="N58" s="25">
        <v>0</v>
      </c>
      <c r="O58" s="25">
        <v>0</v>
      </c>
      <c r="P58" s="25">
        <v>0</v>
      </c>
      <c r="Q58" s="25">
        <v>0</v>
      </c>
      <c r="R58" s="25">
        <v>0</v>
      </c>
      <c r="S58" s="25">
        <v>0</v>
      </c>
      <c r="T58" s="25">
        <v>0</v>
      </c>
      <c r="U58" s="25">
        <v>0</v>
      </c>
      <c r="V58" s="25">
        <v>0</v>
      </c>
      <c r="W58" s="25">
        <v>0</v>
      </c>
      <c r="X58" s="25">
        <v>0</v>
      </c>
      <c r="Y58" s="25">
        <v>0</v>
      </c>
      <c r="Z58" s="25">
        <v>0</v>
      </c>
      <c r="AA58" s="25">
        <v>0</v>
      </c>
      <c r="AB58" s="25">
        <v>0</v>
      </c>
      <c r="AC58" s="25">
        <v>0</v>
      </c>
      <c r="AD58" s="25">
        <v>0</v>
      </c>
      <c r="AE58" s="25">
        <v>0</v>
      </c>
      <c r="AF58" s="25">
        <v>0</v>
      </c>
      <c r="AG58" s="25">
        <v>0</v>
      </c>
      <c r="AH58" s="25">
        <v>0</v>
      </c>
      <c r="AJ58" s="26"/>
      <c r="AK58" s="26"/>
    </row>
    <row r="59" spans="1:37" x14ac:dyDescent="0.25">
      <c r="A59" s="27"/>
      <c r="B59" s="28" t="s">
        <v>87</v>
      </c>
      <c r="C59" s="29" t="s">
        <v>88</v>
      </c>
      <c r="D59" s="52" t="s">
        <v>84</v>
      </c>
      <c r="E59" s="30">
        <v>0</v>
      </c>
      <c r="F59" s="30">
        <v>0</v>
      </c>
      <c r="G59" s="30">
        <v>0</v>
      </c>
      <c r="H59" s="30">
        <v>0</v>
      </c>
      <c r="I59" s="30">
        <v>0</v>
      </c>
      <c r="J59" s="30">
        <v>0</v>
      </c>
      <c r="K59" s="30">
        <v>0</v>
      </c>
      <c r="L59" s="30">
        <v>0</v>
      </c>
      <c r="M59" s="30">
        <v>0</v>
      </c>
      <c r="N59" s="30">
        <v>0</v>
      </c>
      <c r="O59" s="30">
        <v>0</v>
      </c>
      <c r="P59" s="30">
        <v>0</v>
      </c>
      <c r="Q59" s="30">
        <v>0</v>
      </c>
      <c r="R59" s="30">
        <v>0</v>
      </c>
      <c r="S59" s="30">
        <v>0</v>
      </c>
      <c r="T59" s="30">
        <v>0</v>
      </c>
      <c r="U59" s="30">
        <v>0</v>
      </c>
      <c r="V59" s="30">
        <v>0</v>
      </c>
      <c r="W59" s="30">
        <v>0</v>
      </c>
      <c r="X59" s="30">
        <v>0</v>
      </c>
      <c r="Y59" s="30">
        <v>0</v>
      </c>
      <c r="Z59" s="30">
        <v>0</v>
      </c>
      <c r="AA59" s="30">
        <v>0</v>
      </c>
      <c r="AB59" s="30">
        <v>0</v>
      </c>
      <c r="AC59" s="30">
        <v>0</v>
      </c>
      <c r="AD59" s="30">
        <v>0</v>
      </c>
      <c r="AE59" s="30">
        <v>0</v>
      </c>
      <c r="AF59" s="30">
        <v>0</v>
      </c>
      <c r="AG59" s="30">
        <v>0</v>
      </c>
      <c r="AH59" s="30">
        <v>0</v>
      </c>
      <c r="AJ59" s="26"/>
      <c r="AK59" s="26"/>
    </row>
    <row r="60" spans="1:37" x14ac:dyDescent="0.25">
      <c r="A60" s="53" t="b">
        <v>1</v>
      </c>
      <c r="B60" s="23" t="s">
        <v>28</v>
      </c>
      <c r="C60" s="11" t="s">
        <v>89</v>
      </c>
      <c r="D60" s="16" t="s">
        <v>84</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25">
        <v>0</v>
      </c>
      <c r="Y60" s="25">
        <v>45.085783554999196</v>
      </c>
      <c r="Z60" s="25">
        <v>49.962905597657944</v>
      </c>
      <c r="AA60" s="25">
        <v>52.305844301578439</v>
      </c>
      <c r="AB60" s="25">
        <v>53.386530506922028</v>
      </c>
      <c r="AC60" s="25">
        <v>55.300772101418502</v>
      </c>
      <c r="AD60" s="25">
        <v>61.090690580932538</v>
      </c>
      <c r="AE60" s="25">
        <v>59.508145976839856</v>
      </c>
      <c r="AF60" s="25">
        <v>72.955245898631958</v>
      </c>
      <c r="AG60" s="25">
        <v>78.967453687851659</v>
      </c>
      <c r="AH60" s="25">
        <v>0</v>
      </c>
      <c r="AJ60" s="26" t="s">
        <v>9</v>
      </c>
      <c r="AK60" s="26"/>
    </row>
    <row r="61" spans="1:37" x14ac:dyDescent="0.25">
      <c r="A61" s="53" t="b">
        <v>1</v>
      </c>
      <c r="B61" s="23" t="s">
        <v>30</v>
      </c>
      <c r="C61" s="11" t="s">
        <v>90</v>
      </c>
      <c r="D61" s="16" t="s">
        <v>84</v>
      </c>
      <c r="E61" s="25">
        <v>0</v>
      </c>
      <c r="F61" s="25">
        <v>0</v>
      </c>
      <c r="G61" s="25">
        <v>0</v>
      </c>
      <c r="H61" s="25">
        <v>0</v>
      </c>
      <c r="I61" s="25">
        <v>0</v>
      </c>
      <c r="J61" s="25">
        <v>0</v>
      </c>
      <c r="K61" s="25">
        <v>0</v>
      </c>
      <c r="L61" s="25">
        <v>0</v>
      </c>
      <c r="M61" s="25">
        <v>0</v>
      </c>
      <c r="N61" s="25">
        <v>0</v>
      </c>
      <c r="O61" s="25">
        <v>0</v>
      </c>
      <c r="P61" s="25">
        <v>0</v>
      </c>
      <c r="Q61" s="25">
        <v>0</v>
      </c>
      <c r="R61" s="25">
        <v>0</v>
      </c>
      <c r="S61" s="25">
        <v>0</v>
      </c>
      <c r="T61" s="25">
        <v>0</v>
      </c>
      <c r="U61" s="25">
        <v>0</v>
      </c>
      <c r="V61" s="25">
        <v>0</v>
      </c>
      <c r="W61" s="25">
        <v>0</v>
      </c>
      <c r="X61" s="25">
        <v>0</v>
      </c>
      <c r="Y61" s="25">
        <v>2.4748128658779702</v>
      </c>
      <c r="Z61" s="25">
        <v>2.4416979426325489</v>
      </c>
      <c r="AA61" s="25">
        <v>2.4143526160034821</v>
      </c>
      <c r="AB61" s="25">
        <v>2.3802030304087669</v>
      </c>
      <c r="AC61" s="25">
        <v>2.3364773730633073</v>
      </c>
      <c r="AD61" s="25">
        <v>2.2785560735852046</v>
      </c>
      <c r="AE61" s="25">
        <v>2.1981185245615373</v>
      </c>
      <c r="AF61" s="25">
        <v>2.4655960932088767</v>
      </c>
      <c r="AG61" s="25">
        <v>2.267179609950488</v>
      </c>
      <c r="AH61" s="25">
        <v>0</v>
      </c>
      <c r="AJ61" s="26" t="s">
        <v>9</v>
      </c>
      <c r="AK61" s="26"/>
    </row>
    <row r="62" spans="1:37" x14ac:dyDescent="0.25">
      <c r="A62" s="40" t="b">
        <v>1</v>
      </c>
      <c r="B62" s="23" t="s">
        <v>32</v>
      </c>
      <c r="C62" s="11" t="s">
        <v>91</v>
      </c>
      <c r="D62" s="16" t="s">
        <v>84</v>
      </c>
      <c r="E62" s="25">
        <v>0</v>
      </c>
      <c r="F62" s="25">
        <v>0</v>
      </c>
      <c r="G62" s="25">
        <v>0</v>
      </c>
      <c r="H62" s="25">
        <v>0</v>
      </c>
      <c r="I62" s="25">
        <v>0</v>
      </c>
      <c r="J62" s="25">
        <v>0</v>
      </c>
      <c r="K62" s="25">
        <v>0</v>
      </c>
      <c r="L62" s="25">
        <v>0</v>
      </c>
      <c r="M62" s="25">
        <v>0</v>
      </c>
      <c r="N62" s="25">
        <v>0</v>
      </c>
      <c r="O62" s="25">
        <v>0</v>
      </c>
      <c r="P62" s="25">
        <v>0</v>
      </c>
      <c r="Q62" s="25">
        <v>0</v>
      </c>
      <c r="R62" s="25">
        <v>0</v>
      </c>
      <c r="S62" s="25">
        <v>0</v>
      </c>
      <c r="T62" s="25">
        <v>0</v>
      </c>
      <c r="U62" s="25">
        <v>0</v>
      </c>
      <c r="V62" s="25">
        <v>0</v>
      </c>
      <c r="W62" s="25">
        <v>0</v>
      </c>
      <c r="X62" s="25">
        <v>0</v>
      </c>
      <c r="Y62" s="54">
        <v>2.4930559937023002E-3</v>
      </c>
      <c r="Z62" s="54">
        <v>2.613232059004383E-3</v>
      </c>
      <c r="AA62" s="54">
        <v>2.8030572490272973E-3</v>
      </c>
      <c r="AB62" s="54">
        <v>2.8564436338928668E-3</v>
      </c>
      <c r="AC62" s="54">
        <v>2.9192394401184921E-3</v>
      </c>
      <c r="AD62" s="54">
        <v>2.2982665470024219E-3</v>
      </c>
      <c r="AE62" s="54">
        <v>2.4763996666385584E-3</v>
      </c>
      <c r="AF62" s="54">
        <v>2.4878275052550923E-3</v>
      </c>
      <c r="AG62" s="54">
        <v>2.2235610713633833E-3</v>
      </c>
      <c r="AH62" s="25">
        <v>0</v>
      </c>
      <c r="AJ62" s="26"/>
      <c r="AK62" s="26"/>
    </row>
    <row r="63" spans="1:37" x14ac:dyDescent="0.25">
      <c r="A63" s="40" t="b">
        <v>1</v>
      </c>
      <c r="B63" s="23" t="s">
        <v>40</v>
      </c>
      <c r="C63" s="11" t="s">
        <v>92</v>
      </c>
      <c r="D63" s="16" t="s">
        <v>84</v>
      </c>
      <c r="E63" s="25">
        <v>0</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c r="W63" s="25">
        <v>0</v>
      </c>
      <c r="X63" s="25">
        <v>0</v>
      </c>
      <c r="Y63" s="25">
        <v>0.13560084119481289</v>
      </c>
      <c r="Z63" s="25">
        <v>0.11542762846996589</v>
      </c>
      <c r="AA63" s="25">
        <v>0.14163295592119321</v>
      </c>
      <c r="AB63" s="25">
        <v>0.11818032814938007</v>
      </c>
      <c r="AC63" s="25">
        <v>0.11896438846820176</v>
      </c>
      <c r="AD63" s="25">
        <v>9.557811296804633E-2</v>
      </c>
      <c r="AE63" s="25">
        <v>0.12245007560914881</v>
      </c>
      <c r="AF63" s="25">
        <v>0.1205220398774812</v>
      </c>
      <c r="AG63" s="25">
        <v>0.12091081608753569</v>
      </c>
      <c r="AH63" s="25">
        <v>0</v>
      </c>
      <c r="AJ63" s="26"/>
      <c r="AK63" s="26"/>
    </row>
    <row r="64" spans="1:37" x14ac:dyDescent="0.25">
      <c r="A64" s="40" t="b">
        <v>1</v>
      </c>
      <c r="B64" s="23" t="s">
        <v>42</v>
      </c>
      <c r="C64" s="11" t="s">
        <v>93</v>
      </c>
      <c r="D64" s="16" t="s">
        <v>84</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c r="W64" s="25">
        <v>0</v>
      </c>
      <c r="X64" s="25">
        <v>0</v>
      </c>
      <c r="Y64" s="25">
        <v>1.029216208277951</v>
      </c>
      <c r="Z64" s="25">
        <v>1.029216208277951</v>
      </c>
      <c r="AA64" s="25">
        <v>1.0373562082779508</v>
      </c>
      <c r="AB64" s="25">
        <v>0.90688392071020163</v>
      </c>
      <c r="AC64" s="25">
        <v>0.77795163314245219</v>
      </c>
      <c r="AD64" s="25">
        <v>0.69829764736395872</v>
      </c>
      <c r="AE64" s="25">
        <v>0.73371717483649745</v>
      </c>
      <c r="AF64" s="25">
        <v>0.75100355101461169</v>
      </c>
      <c r="AG64" s="25">
        <v>0.76822260389199237</v>
      </c>
      <c r="AH64" s="25">
        <v>0</v>
      </c>
      <c r="AJ64" s="26"/>
      <c r="AK64" s="26"/>
    </row>
    <row r="65" spans="1:37" x14ac:dyDescent="0.25">
      <c r="A65" s="53"/>
      <c r="B65" s="15"/>
      <c r="C65" s="11"/>
      <c r="D65" s="16"/>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J65" s="15"/>
      <c r="AK65" s="15"/>
    </row>
    <row r="66" spans="1:37" x14ac:dyDescent="0.25">
      <c r="A66" s="22" t="b">
        <v>1</v>
      </c>
      <c r="B66" s="23" t="s">
        <v>50</v>
      </c>
      <c r="C66" s="11" t="s">
        <v>94</v>
      </c>
      <c r="D66" s="16" t="s">
        <v>84</v>
      </c>
      <c r="E66" s="25">
        <v>0</v>
      </c>
      <c r="F66" s="25">
        <v>0</v>
      </c>
      <c r="G66" s="25">
        <v>0</v>
      </c>
      <c r="H66" s="25">
        <v>0</v>
      </c>
      <c r="I66" s="25">
        <v>0</v>
      </c>
      <c r="J66" s="25">
        <v>0</v>
      </c>
      <c r="K66" s="25">
        <v>0</v>
      </c>
      <c r="L66" s="25">
        <v>0</v>
      </c>
      <c r="M66" s="25">
        <v>0</v>
      </c>
      <c r="N66" s="25">
        <v>0</v>
      </c>
      <c r="O66" s="25">
        <v>0</v>
      </c>
      <c r="P66" s="25">
        <v>0</v>
      </c>
      <c r="Q66" s="25">
        <v>0</v>
      </c>
      <c r="R66" s="25">
        <v>0</v>
      </c>
      <c r="S66" s="25">
        <v>0</v>
      </c>
      <c r="T66" s="25">
        <v>0</v>
      </c>
      <c r="U66" s="25">
        <v>0</v>
      </c>
      <c r="V66" s="25">
        <v>0</v>
      </c>
      <c r="W66" s="25">
        <v>0</v>
      </c>
      <c r="X66" s="25">
        <v>0</v>
      </c>
      <c r="Y66" s="25">
        <v>0</v>
      </c>
      <c r="Z66" s="25">
        <v>0</v>
      </c>
      <c r="AA66" s="25">
        <v>0</v>
      </c>
      <c r="AB66" s="25">
        <v>0</v>
      </c>
      <c r="AC66" s="25">
        <v>0</v>
      </c>
      <c r="AD66" s="25">
        <v>0</v>
      </c>
      <c r="AE66" s="25">
        <v>0</v>
      </c>
      <c r="AF66" s="25">
        <v>0</v>
      </c>
      <c r="AG66" s="25">
        <v>0</v>
      </c>
      <c r="AH66" s="25">
        <v>0</v>
      </c>
      <c r="AJ66" s="26" t="s">
        <v>9</v>
      </c>
      <c r="AK66" s="26"/>
    </row>
    <row r="67" spans="1:37" x14ac:dyDescent="0.25">
      <c r="A67" s="40"/>
      <c r="B67" s="23" t="s">
        <v>53</v>
      </c>
      <c r="C67" s="11" t="s">
        <v>95</v>
      </c>
      <c r="D67" s="16" t="s">
        <v>84</v>
      </c>
      <c r="E67" s="25">
        <v>0</v>
      </c>
      <c r="F67" s="25">
        <v>0</v>
      </c>
      <c r="G67" s="25">
        <v>0</v>
      </c>
      <c r="H67" s="25">
        <v>0</v>
      </c>
      <c r="I67" s="25">
        <v>0</v>
      </c>
      <c r="J67" s="25">
        <v>0</v>
      </c>
      <c r="K67" s="25">
        <v>0</v>
      </c>
      <c r="L67" s="25">
        <v>0</v>
      </c>
      <c r="M67" s="25">
        <v>0</v>
      </c>
      <c r="N67" s="25">
        <v>0</v>
      </c>
      <c r="O67" s="25">
        <v>0</v>
      </c>
      <c r="P67" s="25">
        <v>0</v>
      </c>
      <c r="Q67" s="25">
        <v>0</v>
      </c>
      <c r="R67" s="25">
        <v>0</v>
      </c>
      <c r="S67" s="25">
        <v>0</v>
      </c>
      <c r="T67" s="25">
        <v>0</v>
      </c>
      <c r="U67" s="25">
        <v>0</v>
      </c>
      <c r="V67" s="25">
        <v>0</v>
      </c>
      <c r="W67" s="25">
        <v>0</v>
      </c>
      <c r="X67" s="25">
        <v>0</v>
      </c>
      <c r="Y67" s="25">
        <v>0</v>
      </c>
      <c r="Z67" s="25">
        <v>0</v>
      </c>
      <c r="AA67" s="25">
        <v>0</v>
      </c>
      <c r="AB67" s="25">
        <v>0</v>
      </c>
      <c r="AC67" s="25">
        <v>0</v>
      </c>
      <c r="AD67" s="25">
        <v>0</v>
      </c>
      <c r="AE67" s="25">
        <v>0</v>
      </c>
      <c r="AF67" s="25">
        <v>0</v>
      </c>
      <c r="AG67" s="25">
        <v>0</v>
      </c>
      <c r="AH67" s="25">
        <v>0</v>
      </c>
      <c r="AJ67" s="26"/>
      <c r="AK67" s="26"/>
    </row>
    <row r="68" spans="1:37" x14ac:dyDescent="0.25">
      <c r="A68" s="40"/>
      <c r="B68" s="23" t="s">
        <v>55</v>
      </c>
      <c r="C68" s="11" t="s">
        <v>96</v>
      </c>
      <c r="D68" s="16" t="s">
        <v>84</v>
      </c>
      <c r="E68" s="25">
        <v>0</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0</v>
      </c>
      <c r="Y68" s="25">
        <v>0</v>
      </c>
      <c r="Z68" s="25">
        <v>0</v>
      </c>
      <c r="AA68" s="25">
        <v>0</v>
      </c>
      <c r="AB68" s="25">
        <v>0</v>
      </c>
      <c r="AC68" s="25">
        <v>0</v>
      </c>
      <c r="AD68" s="25">
        <v>0</v>
      </c>
      <c r="AE68" s="25">
        <v>0</v>
      </c>
      <c r="AF68" s="25">
        <v>0</v>
      </c>
      <c r="AG68" s="25">
        <v>0</v>
      </c>
      <c r="AH68" s="25">
        <v>0</v>
      </c>
      <c r="AJ68" s="26"/>
      <c r="AK68" s="26"/>
    </row>
    <row r="69" spans="1:37" x14ac:dyDescent="0.25">
      <c r="B69" s="47" t="s">
        <v>97</v>
      </c>
      <c r="C69" s="11" t="s">
        <v>98</v>
      </c>
      <c r="D69" s="55" t="s">
        <v>84</v>
      </c>
      <c r="E69" s="56">
        <v>0</v>
      </c>
      <c r="F69" s="56">
        <v>0</v>
      </c>
      <c r="G69" s="56">
        <v>0</v>
      </c>
      <c r="H69" s="56">
        <v>0</v>
      </c>
      <c r="I69" s="56">
        <v>0</v>
      </c>
      <c r="J69" s="56">
        <v>0</v>
      </c>
      <c r="K69" s="56">
        <v>0</v>
      </c>
      <c r="L69" s="56">
        <v>0</v>
      </c>
      <c r="M69" s="56">
        <v>0</v>
      </c>
      <c r="N69" s="56">
        <v>0</v>
      </c>
      <c r="O69" s="56">
        <v>0</v>
      </c>
      <c r="P69" s="56">
        <v>0</v>
      </c>
      <c r="Q69" s="56">
        <v>0</v>
      </c>
      <c r="R69" s="56">
        <v>0</v>
      </c>
      <c r="S69" s="56">
        <v>0</v>
      </c>
      <c r="T69" s="56">
        <v>0</v>
      </c>
      <c r="U69" s="56">
        <v>0</v>
      </c>
      <c r="V69" s="56">
        <v>0</v>
      </c>
      <c r="W69" s="56">
        <v>0</v>
      </c>
      <c r="X69" s="56">
        <v>0</v>
      </c>
      <c r="Y69" s="56">
        <v>0</v>
      </c>
      <c r="Z69" s="56">
        <v>0</v>
      </c>
      <c r="AA69" s="56">
        <v>0</v>
      </c>
      <c r="AB69" s="56">
        <v>0</v>
      </c>
      <c r="AC69" s="56">
        <v>0</v>
      </c>
      <c r="AD69" s="56">
        <v>0</v>
      </c>
      <c r="AE69" s="56">
        <v>0</v>
      </c>
      <c r="AF69" s="56">
        <v>0</v>
      </c>
      <c r="AG69" s="56">
        <v>0</v>
      </c>
      <c r="AH69" s="56">
        <v>0</v>
      </c>
      <c r="AJ69" s="57"/>
      <c r="AK69" s="57"/>
    </row>
    <row r="70" spans="1:37" x14ac:dyDescent="0.25">
      <c r="B70" s="47" t="s">
        <v>59</v>
      </c>
      <c r="C70" s="11"/>
      <c r="D70" s="55" t="s">
        <v>84</v>
      </c>
      <c r="E70" s="56">
        <v>0</v>
      </c>
      <c r="F70" s="56">
        <v>0</v>
      </c>
      <c r="G70" s="56">
        <v>0</v>
      </c>
      <c r="H70" s="56">
        <v>0</v>
      </c>
      <c r="I70" s="56">
        <v>0</v>
      </c>
      <c r="J70" s="56">
        <v>0</v>
      </c>
      <c r="K70" s="56">
        <v>0</v>
      </c>
      <c r="L70" s="56">
        <v>0</v>
      </c>
      <c r="M70" s="56">
        <v>0</v>
      </c>
      <c r="N70" s="56">
        <v>0</v>
      </c>
      <c r="O70" s="56">
        <v>0</v>
      </c>
      <c r="P70" s="56">
        <v>0</v>
      </c>
      <c r="Q70" s="56">
        <v>0</v>
      </c>
      <c r="R70" s="56">
        <v>0</v>
      </c>
      <c r="S70" s="56">
        <v>0</v>
      </c>
      <c r="T70" s="56">
        <v>0</v>
      </c>
      <c r="U70" s="56">
        <v>0</v>
      </c>
      <c r="V70" s="56">
        <v>0</v>
      </c>
      <c r="W70" s="56">
        <v>0</v>
      </c>
      <c r="X70" s="56">
        <v>0</v>
      </c>
      <c r="Y70" s="56">
        <v>0</v>
      </c>
      <c r="Z70" s="56">
        <v>0</v>
      </c>
      <c r="AA70" s="56">
        <v>0</v>
      </c>
      <c r="AB70" s="56">
        <v>0</v>
      </c>
      <c r="AC70" s="56">
        <v>0</v>
      </c>
      <c r="AD70" s="56">
        <v>0</v>
      </c>
      <c r="AE70" s="56">
        <v>0</v>
      </c>
      <c r="AF70" s="56">
        <v>0</v>
      </c>
      <c r="AG70" s="56">
        <v>0</v>
      </c>
      <c r="AH70" s="56">
        <v>0</v>
      </c>
      <c r="AJ70" s="57"/>
      <c r="AK70" s="57"/>
    </row>
    <row r="71" spans="1:37" x14ac:dyDescent="0.25">
      <c r="B71" s="47" t="s">
        <v>60</v>
      </c>
      <c r="C71" s="11"/>
      <c r="D71" s="55" t="s">
        <v>84</v>
      </c>
      <c r="E71" s="56">
        <v>0</v>
      </c>
      <c r="F71" s="56">
        <v>0</v>
      </c>
      <c r="G71" s="56">
        <v>0</v>
      </c>
      <c r="H71" s="56">
        <v>0</v>
      </c>
      <c r="I71" s="56">
        <v>0</v>
      </c>
      <c r="J71" s="56">
        <v>0</v>
      </c>
      <c r="K71" s="56">
        <v>0</v>
      </c>
      <c r="L71" s="56">
        <v>0</v>
      </c>
      <c r="M71" s="56">
        <v>0</v>
      </c>
      <c r="N71" s="56">
        <v>0</v>
      </c>
      <c r="O71" s="56">
        <v>0</v>
      </c>
      <c r="P71" s="56">
        <v>0</v>
      </c>
      <c r="Q71" s="56">
        <v>0</v>
      </c>
      <c r="R71" s="56">
        <v>0</v>
      </c>
      <c r="S71" s="56">
        <v>0</v>
      </c>
      <c r="T71" s="56">
        <v>0</v>
      </c>
      <c r="U71" s="56">
        <v>0</v>
      </c>
      <c r="V71" s="56">
        <v>0</v>
      </c>
      <c r="W71" s="56">
        <v>0</v>
      </c>
      <c r="X71" s="56">
        <v>0</v>
      </c>
      <c r="Y71" s="56">
        <v>0</v>
      </c>
      <c r="Z71" s="56">
        <v>0</v>
      </c>
      <c r="AA71" s="56">
        <v>0</v>
      </c>
      <c r="AB71" s="56">
        <v>0</v>
      </c>
      <c r="AC71" s="56">
        <v>0</v>
      </c>
      <c r="AD71" s="56">
        <v>0</v>
      </c>
      <c r="AE71" s="56">
        <v>0</v>
      </c>
      <c r="AF71" s="56">
        <v>0</v>
      </c>
      <c r="AG71" s="56">
        <v>0</v>
      </c>
      <c r="AH71" s="56">
        <v>0</v>
      </c>
      <c r="AJ71" s="57"/>
      <c r="AK71" s="57"/>
    </row>
    <row r="72" spans="1:37" x14ac:dyDescent="0.25">
      <c r="B72" s="58" t="s">
        <v>99</v>
      </c>
      <c r="C72" s="11" t="s">
        <v>100</v>
      </c>
      <c r="D72" s="55" t="s">
        <v>84</v>
      </c>
      <c r="E72" s="56">
        <v>0</v>
      </c>
      <c r="F72" s="56">
        <v>0</v>
      </c>
      <c r="G72" s="56">
        <v>0</v>
      </c>
      <c r="H72" s="56">
        <v>0</v>
      </c>
      <c r="I72" s="56">
        <v>0</v>
      </c>
      <c r="J72" s="56">
        <v>0</v>
      </c>
      <c r="K72" s="56">
        <v>0</v>
      </c>
      <c r="L72" s="56">
        <v>0</v>
      </c>
      <c r="M72" s="56">
        <v>0</v>
      </c>
      <c r="N72" s="56">
        <v>0</v>
      </c>
      <c r="O72" s="56">
        <v>0</v>
      </c>
      <c r="P72" s="56">
        <v>0</v>
      </c>
      <c r="Q72" s="56">
        <v>0</v>
      </c>
      <c r="R72" s="56">
        <v>0</v>
      </c>
      <c r="S72" s="56">
        <v>0</v>
      </c>
      <c r="T72" s="56">
        <v>0</v>
      </c>
      <c r="U72" s="56">
        <v>0</v>
      </c>
      <c r="V72" s="56">
        <v>0</v>
      </c>
      <c r="W72" s="56">
        <v>0</v>
      </c>
      <c r="X72" s="56">
        <v>0</v>
      </c>
      <c r="Y72" s="56">
        <v>0</v>
      </c>
      <c r="Z72" s="56">
        <v>0</v>
      </c>
      <c r="AA72" s="56">
        <v>0</v>
      </c>
      <c r="AB72" s="56">
        <v>0</v>
      </c>
      <c r="AC72" s="56">
        <v>0</v>
      </c>
      <c r="AD72" s="56">
        <v>0</v>
      </c>
      <c r="AE72" s="56">
        <v>0</v>
      </c>
      <c r="AF72" s="56">
        <v>0</v>
      </c>
      <c r="AG72" s="56">
        <v>0</v>
      </c>
      <c r="AH72" s="56">
        <v>0</v>
      </c>
      <c r="AJ72" s="57"/>
      <c r="AK72" s="57"/>
    </row>
    <row r="73" spans="1:37" x14ac:dyDescent="0.25">
      <c r="B73" s="47" t="s">
        <v>59</v>
      </c>
      <c r="C73" s="11"/>
      <c r="D73" s="55" t="s">
        <v>84</v>
      </c>
      <c r="E73" s="56">
        <v>0</v>
      </c>
      <c r="F73" s="56">
        <v>0</v>
      </c>
      <c r="G73" s="56">
        <v>0</v>
      </c>
      <c r="H73" s="56">
        <v>0</v>
      </c>
      <c r="I73" s="56">
        <v>0</v>
      </c>
      <c r="J73" s="56">
        <v>0</v>
      </c>
      <c r="K73" s="56">
        <v>0</v>
      </c>
      <c r="L73" s="56">
        <v>0</v>
      </c>
      <c r="M73" s="56">
        <v>0</v>
      </c>
      <c r="N73" s="56">
        <v>0</v>
      </c>
      <c r="O73" s="56">
        <v>0</v>
      </c>
      <c r="P73" s="56">
        <v>0</v>
      </c>
      <c r="Q73" s="56">
        <v>0</v>
      </c>
      <c r="R73" s="56">
        <v>0</v>
      </c>
      <c r="S73" s="56">
        <v>0</v>
      </c>
      <c r="T73" s="56">
        <v>0</v>
      </c>
      <c r="U73" s="56">
        <v>0</v>
      </c>
      <c r="V73" s="56">
        <v>0</v>
      </c>
      <c r="W73" s="56">
        <v>0</v>
      </c>
      <c r="X73" s="56">
        <v>0</v>
      </c>
      <c r="Y73" s="56">
        <v>0</v>
      </c>
      <c r="Z73" s="56">
        <v>0</v>
      </c>
      <c r="AA73" s="56">
        <v>0</v>
      </c>
      <c r="AB73" s="56">
        <v>0</v>
      </c>
      <c r="AC73" s="56">
        <v>0</v>
      </c>
      <c r="AD73" s="56">
        <v>0</v>
      </c>
      <c r="AE73" s="56">
        <v>0</v>
      </c>
      <c r="AF73" s="56">
        <v>0</v>
      </c>
      <c r="AG73" s="56">
        <v>0</v>
      </c>
      <c r="AH73" s="56">
        <v>0</v>
      </c>
      <c r="AJ73" s="57"/>
      <c r="AK73" s="57"/>
    </row>
    <row r="74" spans="1:37" x14ac:dyDescent="0.25">
      <c r="B74" s="47" t="s">
        <v>60</v>
      </c>
      <c r="C74" s="11"/>
      <c r="D74" s="55" t="s">
        <v>84</v>
      </c>
      <c r="E74" s="56">
        <v>0</v>
      </c>
      <c r="F74" s="56">
        <v>0</v>
      </c>
      <c r="G74" s="56">
        <v>0</v>
      </c>
      <c r="H74" s="56">
        <v>0</v>
      </c>
      <c r="I74" s="56">
        <v>0</v>
      </c>
      <c r="J74" s="56">
        <v>0</v>
      </c>
      <c r="K74" s="56">
        <v>0</v>
      </c>
      <c r="L74" s="56">
        <v>0</v>
      </c>
      <c r="M74" s="56">
        <v>0</v>
      </c>
      <c r="N74" s="56">
        <v>0</v>
      </c>
      <c r="O74" s="56">
        <v>0</v>
      </c>
      <c r="P74" s="56">
        <v>0</v>
      </c>
      <c r="Q74" s="56">
        <v>0</v>
      </c>
      <c r="R74" s="56">
        <v>0</v>
      </c>
      <c r="S74" s="56">
        <v>0</v>
      </c>
      <c r="T74" s="56">
        <v>0</v>
      </c>
      <c r="U74" s="56">
        <v>0</v>
      </c>
      <c r="V74" s="56">
        <v>0</v>
      </c>
      <c r="W74" s="56">
        <v>0</v>
      </c>
      <c r="X74" s="56">
        <v>0</v>
      </c>
      <c r="Y74" s="56">
        <v>0</v>
      </c>
      <c r="Z74" s="56">
        <v>0</v>
      </c>
      <c r="AA74" s="56">
        <v>0</v>
      </c>
      <c r="AB74" s="56">
        <v>0</v>
      </c>
      <c r="AC74" s="56">
        <v>0</v>
      </c>
      <c r="AD74" s="56">
        <v>0</v>
      </c>
      <c r="AE74" s="56">
        <v>0</v>
      </c>
      <c r="AF74" s="56">
        <v>0</v>
      </c>
      <c r="AG74" s="56">
        <v>0</v>
      </c>
      <c r="AH74" s="56">
        <v>0</v>
      </c>
      <c r="AJ74" s="57"/>
      <c r="AK74" s="57"/>
    </row>
    <row r="75" spans="1:37" x14ac:dyDescent="0.25">
      <c r="B75" s="58" t="s">
        <v>101</v>
      </c>
      <c r="C75" s="11" t="s">
        <v>102</v>
      </c>
      <c r="D75" s="55" t="s">
        <v>84</v>
      </c>
      <c r="E75" s="56">
        <v>0</v>
      </c>
      <c r="F75" s="56">
        <v>0</v>
      </c>
      <c r="G75" s="56">
        <v>0</v>
      </c>
      <c r="H75" s="56">
        <v>0</v>
      </c>
      <c r="I75" s="56">
        <v>0</v>
      </c>
      <c r="J75" s="56">
        <v>0</v>
      </c>
      <c r="K75" s="56">
        <v>0</v>
      </c>
      <c r="L75" s="56">
        <v>0</v>
      </c>
      <c r="M75" s="56">
        <v>0</v>
      </c>
      <c r="N75" s="56">
        <v>0</v>
      </c>
      <c r="O75" s="56">
        <v>0</v>
      </c>
      <c r="P75" s="56">
        <v>0</v>
      </c>
      <c r="Q75" s="56">
        <v>0</v>
      </c>
      <c r="R75" s="56">
        <v>0</v>
      </c>
      <c r="S75" s="56">
        <v>0</v>
      </c>
      <c r="T75" s="56">
        <v>0</v>
      </c>
      <c r="U75" s="56">
        <v>0</v>
      </c>
      <c r="V75" s="56">
        <v>0</v>
      </c>
      <c r="W75" s="56">
        <v>0</v>
      </c>
      <c r="X75" s="56">
        <v>0</v>
      </c>
      <c r="Y75" s="56">
        <v>0</v>
      </c>
      <c r="Z75" s="56">
        <v>0</v>
      </c>
      <c r="AA75" s="56">
        <v>0</v>
      </c>
      <c r="AB75" s="56">
        <v>0</v>
      </c>
      <c r="AC75" s="56">
        <v>0</v>
      </c>
      <c r="AD75" s="56">
        <v>0</v>
      </c>
      <c r="AE75" s="56">
        <v>0</v>
      </c>
      <c r="AF75" s="56">
        <v>0</v>
      </c>
      <c r="AG75" s="56">
        <v>0</v>
      </c>
      <c r="AH75" s="56">
        <v>0</v>
      </c>
      <c r="AJ75" s="57"/>
      <c r="AK75" s="57"/>
    </row>
    <row r="76" spans="1:37" x14ac:dyDescent="0.25">
      <c r="B76" s="47" t="s">
        <v>59</v>
      </c>
      <c r="C76" s="11"/>
      <c r="D76" s="55" t="s">
        <v>84</v>
      </c>
      <c r="E76" s="49"/>
      <c r="F76" s="49"/>
      <c r="G76" s="49"/>
      <c r="H76" s="49"/>
      <c r="I76" s="49"/>
      <c r="J76" s="49"/>
      <c r="K76" s="49"/>
      <c r="L76" s="49"/>
      <c r="M76" s="49"/>
      <c r="N76" s="49"/>
      <c r="O76" s="49"/>
      <c r="P76" s="49"/>
      <c r="Q76" s="49"/>
      <c r="R76" s="49"/>
      <c r="S76" s="49"/>
      <c r="T76" s="49"/>
      <c r="U76" s="49"/>
      <c r="V76" s="49"/>
      <c r="W76" s="49"/>
      <c r="X76" s="49"/>
      <c r="Y76" s="49"/>
      <c r="Z76" s="49"/>
      <c r="AA76" s="49"/>
      <c r="AB76" s="49"/>
      <c r="AC76" s="14"/>
      <c r="AD76" s="14"/>
      <c r="AE76" s="14"/>
      <c r="AF76" s="14"/>
      <c r="AG76" s="14"/>
      <c r="AH76" s="14"/>
      <c r="AJ76" s="57"/>
      <c r="AK76" s="57"/>
    </row>
    <row r="77" spans="1:37" x14ac:dyDescent="0.25">
      <c r="B77" s="47" t="s">
        <v>60</v>
      </c>
      <c r="C77" s="11"/>
      <c r="D77" s="55" t="s">
        <v>84</v>
      </c>
      <c r="E77" s="49"/>
      <c r="F77" s="49"/>
      <c r="G77" s="49"/>
      <c r="H77" s="49"/>
      <c r="I77" s="49"/>
      <c r="J77" s="49"/>
      <c r="K77" s="49"/>
      <c r="L77" s="49"/>
      <c r="M77" s="49"/>
      <c r="N77" s="49"/>
      <c r="O77" s="49"/>
      <c r="P77" s="49"/>
      <c r="Q77" s="49"/>
      <c r="R77" s="49"/>
      <c r="S77" s="49"/>
      <c r="T77" s="49"/>
      <c r="U77" s="49"/>
      <c r="V77" s="49"/>
      <c r="W77" s="49"/>
      <c r="X77" s="49"/>
      <c r="Y77" s="49"/>
      <c r="Z77" s="49"/>
      <c r="AA77" s="49"/>
      <c r="AB77" s="49"/>
      <c r="AC77" s="14"/>
      <c r="AD77" s="14"/>
      <c r="AE77" s="14"/>
      <c r="AF77" s="14"/>
      <c r="AG77" s="14"/>
      <c r="AH77" s="14"/>
      <c r="AJ77" s="57"/>
      <c r="AK77" s="57"/>
    </row>
    <row r="78" spans="1:37" x14ac:dyDescent="0.25">
      <c r="A78" s="40" t="b">
        <v>1</v>
      </c>
      <c r="B78" s="23" t="s">
        <v>65</v>
      </c>
      <c r="C78" s="11" t="s">
        <v>103</v>
      </c>
      <c r="D78" s="16" t="s">
        <v>84</v>
      </c>
      <c r="E78" s="25">
        <v>0</v>
      </c>
      <c r="F78" s="25">
        <v>0</v>
      </c>
      <c r="G78" s="25">
        <v>0</v>
      </c>
      <c r="H78" s="25">
        <v>0</v>
      </c>
      <c r="I78" s="25">
        <v>0</v>
      </c>
      <c r="J78" s="25">
        <v>0</v>
      </c>
      <c r="K78" s="25">
        <v>0</v>
      </c>
      <c r="L78" s="25">
        <v>0</v>
      </c>
      <c r="M78" s="25">
        <v>0</v>
      </c>
      <c r="N78" s="25">
        <v>0</v>
      </c>
      <c r="O78" s="25">
        <v>0</v>
      </c>
      <c r="P78" s="25">
        <v>0</v>
      </c>
      <c r="Q78" s="25">
        <v>0</v>
      </c>
      <c r="R78" s="25">
        <v>0</v>
      </c>
      <c r="S78" s="25">
        <v>0</v>
      </c>
      <c r="T78" s="25">
        <v>0</v>
      </c>
      <c r="U78" s="25">
        <v>0</v>
      </c>
      <c r="V78" s="25">
        <v>0</v>
      </c>
      <c r="W78" s="25">
        <v>0</v>
      </c>
      <c r="X78" s="25">
        <v>0</v>
      </c>
      <c r="Y78" s="25">
        <v>0</v>
      </c>
      <c r="Z78" s="25">
        <v>0</v>
      </c>
      <c r="AA78" s="25">
        <v>0</v>
      </c>
      <c r="AB78" s="25">
        <v>0</v>
      </c>
      <c r="AC78" s="25">
        <v>0</v>
      </c>
      <c r="AD78" s="25">
        <v>0</v>
      </c>
      <c r="AE78" s="25">
        <v>0</v>
      </c>
      <c r="AF78" s="25">
        <v>0</v>
      </c>
      <c r="AG78" s="25">
        <v>0</v>
      </c>
      <c r="AH78" s="25">
        <v>0</v>
      </c>
      <c r="AJ78" s="26"/>
      <c r="AK78" s="26"/>
    </row>
    <row r="79" spans="1:37" x14ac:dyDescent="0.25">
      <c r="A79" s="40" t="b">
        <v>1</v>
      </c>
      <c r="B79" s="23" t="s">
        <v>67</v>
      </c>
      <c r="C79" s="11" t="s">
        <v>104</v>
      </c>
      <c r="D79" s="16" t="s">
        <v>84</v>
      </c>
      <c r="E79" s="25">
        <v>0</v>
      </c>
      <c r="F79" s="25">
        <v>0</v>
      </c>
      <c r="G79" s="25">
        <v>0</v>
      </c>
      <c r="H79" s="25">
        <v>0</v>
      </c>
      <c r="I79" s="25">
        <v>0</v>
      </c>
      <c r="J79" s="25">
        <v>0</v>
      </c>
      <c r="K79" s="25">
        <v>0</v>
      </c>
      <c r="L79" s="25">
        <v>0</v>
      </c>
      <c r="M79" s="25">
        <v>0</v>
      </c>
      <c r="N79" s="25">
        <v>0</v>
      </c>
      <c r="O79" s="25">
        <v>0</v>
      </c>
      <c r="P79" s="25">
        <v>0</v>
      </c>
      <c r="Q79" s="25">
        <v>0</v>
      </c>
      <c r="R79" s="25">
        <v>0</v>
      </c>
      <c r="S79" s="25">
        <v>0</v>
      </c>
      <c r="T79" s="25">
        <v>0</v>
      </c>
      <c r="U79" s="25">
        <v>0</v>
      </c>
      <c r="V79" s="25">
        <v>0</v>
      </c>
      <c r="W79" s="25">
        <v>0</v>
      </c>
      <c r="X79" s="25">
        <v>0</v>
      </c>
      <c r="Y79" s="25">
        <v>0</v>
      </c>
      <c r="Z79" s="25">
        <v>0</v>
      </c>
      <c r="AA79" s="25">
        <v>0</v>
      </c>
      <c r="AB79" s="25">
        <v>0</v>
      </c>
      <c r="AC79" s="25">
        <v>0</v>
      </c>
      <c r="AD79" s="25">
        <v>0</v>
      </c>
      <c r="AE79" s="25">
        <v>0</v>
      </c>
      <c r="AF79" s="25">
        <v>0</v>
      </c>
      <c r="AG79" s="25">
        <v>0</v>
      </c>
      <c r="AH79" s="25">
        <v>0</v>
      </c>
      <c r="AJ79" s="26"/>
      <c r="AK79" s="26"/>
    </row>
    <row r="80" spans="1:37" x14ac:dyDescent="0.25">
      <c r="A80" s="40" t="b">
        <v>1</v>
      </c>
      <c r="B80" s="23" t="s">
        <v>69</v>
      </c>
      <c r="C80" s="11" t="s">
        <v>105</v>
      </c>
      <c r="D80" s="16" t="s">
        <v>84</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c r="W80" s="25">
        <v>0</v>
      </c>
      <c r="X80" s="25">
        <v>0</v>
      </c>
      <c r="Y80" s="25">
        <v>0.107797</v>
      </c>
      <c r="Z80" s="25">
        <v>0.107797</v>
      </c>
      <c r="AA80" s="25">
        <v>0.128137</v>
      </c>
      <c r="AB80" s="25">
        <v>0.15708000000000003</v>
      </c>
      <c r="AC80" s="25">
        <v>0.18105400000000002</v>
      </c>
      <c r="AD80" s="25">
        <v>0.20643099999999998</v>
      </c>
      <c r="AE80" s="25">
        <v>0.25137700000000002</v>
      </c>
      <c r="AF80" s="25">
        <v>0.26486054050000002</v>
      </c>
      <c r="AG80" s="25">
        <v>0.28603888200000005</v>
      </c>
      <c r="AH80" s="25">
        <v>0</v>
      </c>
      <c r="AJ80" s="26"/>
      <c r="AK80" s="26"/>
    </row>
    <row r="81" spans="1:37" x14ac:dyDescent="0.25">
      <c r="A81" s="59"/>
      <c r="B81" s="15"/>
      <c r="C81" s="11"/>
      <c r="D81" s="6"/>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J81" s="15"/>
      <c r="AK81" s="15"/>
    </row>
    <row r="82" spans="1:37" x14ac:dyDescent="0.25">
      <c r="A82" s="18"/>
      <c r="B82" s="19" t="s">
        <v>106</v>
      </c>
      <c r="C82" s="11"/>
      <c r="D82" s="20"/>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J82" s="19"/>
      <c r="AK82" s="19"/>
    </row>
    <row r="83" spans="1:37" x14ac:dyDescent="0.25">
      <c r="A83" s="22" t="b">
        <v>1</v>
      </c>
      <c r="B83" s="23" t="s">
        <v>6</v>
      </c>
      <c r="C83" s="11" t="s">
        <v>107</v>
      </c>
      <c r="D83" s="16" t="s">
        <v>108</v>
      </c>
      <c r="E83" s="25">
        <f>SUM(E84:E86)</f>
        <v>0</v>
      </c>
      <c r="F83" s="25">
        <f t="shared" ref="F83:AG83" si="4">SUM(F84:F86)</f>
        <v>0</v>
      </c>
      <c r="G83" s="25">
        <f t="shared" si="4"/>
        <v>0</v>
      </c>
      <c r="H83" s="25">
        <f t="shared" si="4"/>
        <v>0</v>
      </c>
      <c r="I83" s="25">
        <f t="shared" si="4"/>
        <v>0</v>
      </c>
      <c r="J83" s="25">
        <f t="shared" si="4"/>
        <v>0</v>
      </c>
      <c r="K83" s="25">
        <f t="shared" si="4"/>
        <v>0</v>
      </c>
      <c r="L83" s="25">
        <f t="shared" si="4"/>
        <v>0</v>
      </c>
      <c r="M83" s="25">
        <f t="shared" si="4"/>
        <v>0</v>
      </c>
      <c r="N83" s="25">
        <f t="shared" si="4"/>
        <v>0</v>
      </c>
      <c r="O83" s="25">
        <f t="shared" si="4"/>
        <v>0</v>
      </c>
      <c r="P83" s="25">
        <f t="shared" si="4"/>
        <v>0</v>
      </c>
      <c r="Q83" s="25">
        <f t="shared" si="4"/>
        <v>0</v>
      </c>
      <c r="R83" s="25">
        <f t="shared" si="4"/>
        <v>0</v>
      </c>
      <c r="S83" s="25">
        <f t="shared" si="4"/>
        <v>0</v>
      </c>
      <c r="T83" s="25">
        <f t="shared" si="4"/>
        <v>0</v>
      </c>
      <c r="U83" s="25">
        <f t="shared" si="4"/>
        <v>0</v>
      </c>
      <c r="V83" s="25">
        <f t="shared" si="4"/>
        <v>0</v>
      </c>
      <c r="W83" s="25">
        <f t="shared" si="4"/>
        <v>0</v>
      </c>
      <c r="X83" s="25">
        <f t="shared" si="4"/>
        <v>0</v>
      </c>
      <c r="Y83" s="25">
        <f t="shared" si="4"/>
        <v>0</v>
      </c>
      <c r="Z83" s="25">
        <f t="shared" si="4"/>
        <v>0</v>
      </c>
      <c r="AA83" s="25">
        <f t="shared" si="4"/>
        <v>0</v>
      </c>
      <c r="AB83" s="25">
        <f t="shared" si="4"/>
        <v>0</v>
      </c>
      <c r="AC83" s="25">
        <f t="shared" si="4"/>
        <v>0</v>
      </c>
      <c r="AD83" s="25">
        <f t="shared" si="4"/>
        <v>0</v>
      </c>
      <c r="AE83" s="25">
        <f t="shared" si="4"/>
        <v>0</v>
      </c>
      <c r="AF83" s="25">
        <f t="shared" si="4"/>
        <v>0</v>
      </c>
      <c r="AG83" s="25">
        <f t="shared" si="4"/>
        <v>0</v>
      </c>
      <c r="AH83" s="25">
        <v>0</v>
      </c>
      <c r="AJ83" s="26" t="s">
        <v>9</v>
      </c>
      <c r="AK83" s="26"/>
    </row>
    <row r="84" spans="1:37" x14ac:dyDescent="0.25">
      <c r="A84" s="27" t="b">
        <v>1</v>
      </c>
      <c r="B84" s="23" t="s">
        <v>53</v>
      </c>
      <c r="C84" s="11" t="s">
        <v>109</v>
      </c>
      <c r="D84" s="16" t="s">
        <v>108</v>
      </c>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J84" s="26"/>
      <c r="AK84" s="26"/>
    </row>
    <row r="85" spans="1:37" x14ac:dyDescent="0.25">
      <c r="A85" s="40" t="b">
        <v>1</v>
      </c>
      <c r="B85" s="23" t="s">
        <v>55</v>
      </c>
      <c r="C85" s="11" t="s">
        <v>110</v>
      </c>
      <c r="D85" s="16" t="s">
        <v>108</v>
      </c>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J85" s="26"/>
      <c r="AK85" s="26"/>
    </row>
    <row r="86" spans="1:37" x14ac:dyDescent="0.25">
      <c r="A86" s="27"/>
      <c r="B86" s="28" t="s">
        <v>111</v>
      </c>
      <c r="C86" s="29" t="s">
        <v>112</v>
      </c>
      <c r="D86" s="52" t="s">
        <v>108</v>
      </c>
      <c r="E86" s="30">
        <v>0</v>
      </c>
      <c r="F86" s="30">
        <v>0</v>
      </c>
      <c r="G86" s="30">
        <v>0</v>
      </c>
      <c r="H86" s="30">
        <v>0</v>
      </c>
      <c r="I86" s="30">
        <v>0</v>
      </c>
      <c r="J86" s="30">
        <v>0</v>
      </c>
      <c r="K86" s="30">
        <v>0</v>
      </c>
      <c r="L86" s="30">
        <v>0</v>
      </c>
      <c r="M86" s="30">
        <v>0</v>
      </c>
      <c r="N86" s="30">
        <v>0</v>
      </c>
      <c r="O86" s="30">
        <v>0</v>
      </c>
      <c r="P86" s="30">
        <v>0</v>
      </c>
      <c r="Q86" s="30">
        <v>0</v>
      </c>
      <c r="R86" s="30">
        <v>0</v>
      </c>
      <c r="S86" s="30">
        <v>0</v>
      </c>
      <c r="T86" s="30">
        <v>0</v>
      </c>
      <c r="U86" s="30">
        <v>0</v>
      </c>
      <c r="V86" s="30">
        <v>0</v>
      </c>
      <c r="W86" s="30">
        <v>0</v>
      </c>
      <c r="X86" s="30">
        <v>0</v>
      </c>
      <c r="Y86" s="30">
        <v>0</v>
      </c>
      <c r="Z86" s="30">
        <v>0</v>
      </c>
      <c r="AA86" s="30">
        <v>0</v>
      </c>
      <c r="AB86" s="30">
        <v>0</v>
      </c>
      <c r="AC86" s="30">
        <v>0</v>
      </c>
      <c r="AD86" s="30">
        <v>0</v>
      </c>
      <c r="AE86" s="30">
        <v>0</v>
      </c>
      <c r="AF86" s="30">
        <v>0</v>
      </c>
      <c r="AG86" s="30">
        <v>0</v>
      </c>
      <c r="AH86" s="30">
        <v>0</v>
      </c>
      <c r="AJ86" s="26"/>
      <c r="AK86" s="26"/>
    </row>
    <row r="87" spans="1:37" x14ac:dyDescent="0.25">
      <c r="B87" s="31" t="s">
        <v>113</v>
      </c>
      <c r="C87" s="11" t="s">
        <v>114</v>
      </c>
      <c r="D87" s="61" t="s">
        <v>108</v>
      </c>
      <c r="E87" s="32">
        <v>0</v>
      </c>
      <c r="F87" s="32">
        <v>0</v>
      </c>
      <c r="G87" s="32">
        <v>0</v>
      </c>
      <c r="H87" s="32">
        <v>0</v>
      </c>
      <c r="I87" s="32">
        <v>0</v>
      </c>
      <c r="J87" s="32">
        <v>0</v>
      </c>
      <c r="K87" s="32">
        <v>0</v>
      </c>
      <c r="L87" s="32">
        <v>0</v>
      </c>
      <c r="M87" s="32">
        <v>0</v>
      </c>
      <c r="N87" s="32">
        <v>0</v>
      </c>
      <c r="O87" s="32">
        <v>0</v>
      </c>
      <c r="P87" s="32">
        <v>0</v>
      </c>
      <c r="Q87" s="32">
        <v>0</v>
      </c>
      <c r="R87" s="32">
        <v>0</v>
      </c>
      <c r="S87" s="32">
        <v>0</v>
      </c>
      <c r="T87" s="32">
        <v>0</v>
      </c>
      <c r="U87" s="32">
        <v>0</v>
      </c>
      <c r="V87" s="32">
        <v>0</v>
      </c>
      <c r="W87" s="32">
        <v>0</v>
      </c>
      <c r="X87" s="32">
        <v>0</v>
      </c>
      <c r="Y87" s="32">
        <v>0</v>
      </c>
      <c r="Z87" s="32">
        <v>0</v>
      </c>
      <c r="AA87" s="32">
        <v>0</v>
      </c>
      <c r="AB87" s="32">
        <v>0</v>
      </c>
      <c r="AC87" s="32">
        <v>0</v>
      </c>
      <c r="AD87" s="32">
        <v>0</v>
      </c>
      <c r="AE87" s="32">
        <v>0</v>
      </c>
      <c r="AF87" s="32">
        <v>0</v>
      </c>
      <c r="AG87" s="32">
        <v>0</v>
      </c>
      <c r="AH87" s="32">
        <v>0</v>
      </c>
      <c r="AJ87" s="33"/>
      <c r="AK87" s="33"/>
    </row>
    <row r="88" spans="1:37" x14ac:dyDescent="0.25">
      <c r="A88" s="27" t="s">
        <v>18</v>
      </c>
      <c r="B88" s="28" t="s">
        <v>10</v>
      </c>
      <c r="C88" s="11" t="s">
        <v>115</v>
      </c>
      <c r="D88" s="52" t="s">
        <v>108</v>
      </c>
      <c r="E88" s="30">
        <v>0</v>
      </c>
      <c r="F88" s="30">
        <v>0</v>
      </c>
      <c r="G88" s="30">
        <v>0</v>
      </c>
      <c r="H88" s="30">
        <v>0</v>
      </c>
      <c r="I88" s="30">
        <v>0</v>
      </c>
      <c r="J88" s="30">
        <v>0</v>
      </c>
      <c r="K88" s="30">
        <v>0</v>
      </c>
      <c r="L88" s="30">
        <v>0</v>
      </c>
      <c r="M88" s="30">
        <v>0</v>
      </c>
      <c r="N88" s="30">
        <v>0</v>
      </c>
      <c r="O88" s="30">
        <v>0</v>
      </c>
      <c r="P88" s="30">
        <v>0</v>
      </c>
      <c r="Q88" s="30">
        <v>0</v>
      </c>
      <c r="R88" s="30">
        <v>0</v>
      </c>
      <c r="S88" s="30">
        <v>0</v>
      </c>
      <c r="T88" s="30">
        <v>0</v>
      </c>
      <c r="U88" s="30">
        <v>0</v>
      </c>
      <c r="V88" s="30">
        <v>0</v>
      </c>
      <c r="W88" s="30">
        <v>0</v>
      </c>
      <c r="X88" s="30">
        <v>0</v>
      </c>
      <c r="Y88" s="30">
        <v>0</v>
      </c>
      <c r="Z88" s="30">
        <v>0</v>
      </c>
      <c r="AA88" s="30">
        <v>0</v>
      </c>
      <c r="AB88" s="30">
        <v>0</v>
      </c>
      <c r="AC88" s="30">
        <v>0</v>
      </c>
      <c r="AD88" s="30">
        <v>0</v>
      </c>
      <c r="AE88" s="30">
        <v>0</v>
      </c>
      <c r="AF88" s="30">
        <v>0</v>
      </c>
      <c r="AG88" s="30">
        <v>0</v>
      </c>
      <c r="AH88" s="30">
        <v>0</v>
      </c>
      <c r="AJ88" s="33"/>
      <c r="AK88" s="33"/>
    </row>
    <row r="89" spans="1:37" x14ac:dyDescent="0.25">
      <c r="B89" s="28" t="s">
        <v>12</v>
      </c>
      <c r="C89" s="11" t="s">
        <v>116</v>
      </c>
      <c r="D89" s="52" t="s">
        <v>108</v>
      </c>
      <c r="E89" s="30">
        <v>0</v>
      </c>
      <c r="F89" s="30">
        <v>0</v>
      </c>
      <c r="G89" s="30">
        <v>0</v>
      </c>
      <c r="H89" s="30">
        <v>0</v>
      </c>
      <c r="I89" s="30">
        <v>0</v>
      </c>
      <c r="J89" s="30">
        <v>0</v>
      </c>
      <c r="K89" s="30">
        <v>0</v>
      </c>
      <c r="L89" s="30">
        <v>0</v>
      </c>
      <c r="M89" s="30">
        <v>0</v>
      </c>
      <c r="N89" s="30">
        <v>0</v>
      </c>
      <c r="O89" s="30">
        <v>0</v>
      </c>
      <c r="P89" s="30">
        <v>0</v>
      </c>
      <c r="Q89" s="30">
        <v>0</v>
      </c>
      <c r="R89" s="30">
        <v>0</v>
      </c>
      <c r="S89" s="30">
        <v>0</v>
      </c>
      <c r="T89" s="30">
        <v>0</v>
      </c>
      <c r="U89" s="30">
        <v>0</v>
      </c>
      <c r="V89" s="30">
        <v>0</v>
      </c>
      <c r="W89" s="30">
        <v>0</v>
      </c>
      <c r="X89" s="30">
        <v>0</v>
      </c>
      <c r="Y89" s="30">
        <v>0</v>
      </c>
      <c r="Z89" s="30">
        <v>0</v>
      </c>
      <c r="AA89" s="30">
        <v>0</v>
      </c>
      <c r="AB89" s="30">
        <v>0</v>
      </c>
      <c r="AC89" s="30">
        <v>0</v>
      </c>
      <c r="AD89" s="30">
        <v>0</v>
      </c>
      <c r="AE89" s="30">
        <v>0</v>
      </c>
      <c r="AF89" s="30">
        <v>0</v>
      </c>
      <c r="AG89" s="30">
        <v>0</v>
      </c>
      <c r="AH89" s="30">
        <v>0</v>
      </c>
      <c r="AJ89" s="33"/>
      <c r="AK89" s="33"/>
    </row>
    <row r="90" spans="1:37" x14ac:dyDescent="0.25">
      <c r="A90" s="27"/>
      <c r="B90" s="35" t="s">
        <v>21</v>
      </c>
      <c r="C90" s="11" t="s">
        <v>117</v>
      </c>
      <c r="D90" s="52" t="s">
        <v>108</v>
      </c>
      <c r="E90" s="30">
        <v>0</v>
      </c>
      <c r="F90" s="30">
        <v>0</v>
      </c>
      <c r="G90" s="30">
        <v>0</v>
      </c>
      <c r="H90" s="30">
        <v>0</v>
      </c>
      <c r="I90" s="30">
        <v>0</v>
      </c>
      <c r="J90" s="30">
        <v>0</v>
      </c>
      <c r="K90" s="30">
        <v>0</v>
      </c>
      <c r="L90" s="30">
        <v>0</v>
      </c>
      <c r="M90" s="30">
        <v>0</v>
      </c>
      <c r="N90" s="30">
        <v>0</v>
      </c>
      <c r="O90" s="30">
        <v>0</v>
      </c>
      <c r="P90" s="30">
        <v>0</v>
      </c>
      <c r="Q90" s="30">
        <v>0</v>
      </c>
      <c r="R90" s="30">
        <v>0</v>
      </c>
      <c r="S90" s="30">
        <v>0</v>
      </c>
      <c r="T90" s="30">
        <v>0</v>
      </c>
      <c r="U90" s="30">
        <v>0</v>
      </c>
      <c r="V90" s="30">
        <v>0</v>
      </c>
      <c r="W90" s="30">
        <v>0</v>
      </c>
      <c r="X90" s="30">
        <v>0</v>
      </c>
      <c r="Y90" s="30">
        <v>0</v>
      </c>
      <c r="Z90" s="30">
        <v>0</v>
      </c>
      <c r="AA90" s="30">
        <v>0</v>
      </c>
      <c r="AB90" s="30">
        <v>0</v>
      </c>
      <c r="AC90" s="30">
        <v>0</v>
      </c>
      <c r="AD90" s="30">
        <v>0</v>
      </c>
      <c r="AE90" s="30">
        <v>0</v>
      </c>
      <c r="AF90" s="30">
        <v>0</v>
      </c>
      <c r="AG90" s="30">
        <v>0</v>
      </c>
      <c r="AH90" s="30">
        <v>0</v>
      </c>
      <c r="AJ90" s="33"/>
      <c r="AK90" s="33"/>
    </row>
    <row r="91" spans="1:37" x14ac:dyDescent="0.25">
      <c r="B91" s="31" t="s">
        <v>118</v>
      </c>
      <c r="C91" s="11" t="s">
        <v>119</v>
      </c>
      <c r="D91" s="61" t="s">
        <v>108</v>
      </c>
      <c r="E91" s="32">
        <v>0</v>
      </c>
      <c r="F91" s="32">
        <v>0</v>
      </c>
      <c r="G91" s="32">
        <v>0</v>
      </c>
      <c r="H91" s="32">
        <v>0</v>
      </c>
      <c r="I91" s="32">
        <v>0</v>
      </c>
      <c r="J91" s="32">
        <v>0</v>
      </c>
      <c r="K91" s="32">
        <v>0</v>
      </c>
      <c r="L91" s="32">
        <v>0</v>
      </c>
      <c r="M91" s="32">
        <v>0</v>
      </c>
      <c r="N91" s="32">
        <v>0</v>
      </c>
      <c r="O91" s="32">
        <v>0</v>
      </c>
      <c r="P91" s="32">
        <v>0</v>
      </c>
      <c r="Q91" s="32">
        <v>0</v>
      </c>
      <c r="R91" s="32">
        <v>0</v>
      </c>
      <c r="S91" s="32">
        <v>0</v>
      </c>
      <c r="T91" s="32">
        <v>0</v>
      </c>
      <c r="U91" s="32">
        <v>0</v>
      </c>
      <c r="V91" s="32">
        <v>0</v>
      </c>
      <c r="W91" s="32">
        <v>0</v>
      </c>
      <c r="X91" s="32">
        <v>0</v>
      </c>
      <c r="Y91" s="32">
        <v>0</v>
      </c>
      <c r="Z91" s="32">
        <v>0</v>
      </c>
      <c r="AA91" s="32">
        <v>0</v>
      </c>
      <c r="AB91" s="32">
        <v>0</v>
      </c>
      <c r="AC91" s="32">
        <v>0</v>
      </c>
      <c r="AD91" s="32">
        <v>0</v>
      </c>
      <c r="AE91" s="32">
        <v>0</v>
      </c>
      <c r="AF91" s="32">
        <v>0</v>
      </c>
      <c r="AG91" s="32">
        <v>0</v>
      </c>
      <c r="AH91" s="32">
        <v>0</v>
      </c>
      <c r="AJ91" s="33"/>
      <c r="AK91" s="33"/>
    </row>
    <row r="92" spans="1:37" x14ac:dyDescent="0.25">
      <c r="A92" s="27" t="s">
        <v>18</v>
      </c>
      <c r="B92" s="28" t="s">
        <v>10</v>
      </c>
      <c r="C92" s="36" t="s">
        <v>120</v>
      </c>
      <c r="D92" s="52" t="s">
        <v>108</v>
      </c>
      <c r="E92" s="30">
        <v>0</v>
      </c>
      <c r="F92" s="30">
        <v>0</v>
      </c>
      <c r="G92" s="30">
        <v>0</v>
      </c>
      <c r="H92" s="30">
        <v>0</v>
      </c>
      <c r="I92" s="30">
        <v>0</v>
      </c>
      <c r="J92" s="30">
        <v>0</v>
      </c>
      <c r="K92" s="30">
        <v>0</v>
      </c>
      <c r="L92" s="30">
        <v>0</v>
      </c>
      <c r="M92" s="30">
        <v>0</v>
      </c>
      <c r="N92" s="30">
        <v>0</v>
      </c>
      <c r="O92" s="30">
        <v>0</v>
      </c>
      <c r="P92" s="30">
        <v>0</v>
      </c>
      <c r="Q92" s="30">
        <v>0</v>
      </c>
      <c r="R92" s="30">
        <v>0</v>
      </c>
      <c r="S92" s="30">
        <v>0</v>
      </c>
      <c r="T92" s="30">
        <v>0</v>
      </c>
      <c r="U92" s="30">
        <v>0</v>
      </c>
      <c r="V92" s="30">
        <v>0</v>
      </c>
      <c r="W92" s="30">
        <v>0</v>
      </c>
      <c r="X92" s="30">
        <v>0</v>
      </c>
      <c r="Y92" s="30">
        <v>0</v>
      </c>
      <c r="Z92" s="30">
        <v>0</v>
      </c>
      <c r="AA92" s="30">
        <v>0</v>
      </c>
      <c r="AB92" s="30">
        <v>0</v>
      </c>
      <c r="AC92" s="30">
        <v>0</v>
      </c>
      <c r="AD92" s="30">
        <v>0</v>
      </c>
      <c r="AE92" s="30">
        <v>0</v>
      </c>
      <c r="AF92" s="30">
        <v>0</v>
      </c>
      <c r="AG92" s="30">
        <v>0</v>
      </c>
      <c r="AH92" s="30">
        <v>0</v>
      </c>
      <c r="AJ92" s="33"/>
      <c r="AK92" s="33"/>
    </row>
    <row r="93" spans="1:37" x14ac:dyDescent="0.25">
      <c r="B93" s="28" t="s">
        <v>12</v>
      </c>
      <c r="C93" s="36" t="s">
        <v>121</v>
      </c>
      <c r="D93" s="52" t="s">
        <v>108</v>
      </c>
      <c r="E93" s="30">
        <v>0</v>
      </c>
      <c r="F93" s="30">
        <v>0</v>
      </c>
      <c r="G93" s="30">
        <v>0</v>
      </c>
      <c r="H93" s="30">
        <v>0</v>
      </c>
      <c r="I93" s="30">
        <v>0</v>
      </c>
      <c r="J93" s="30">
        <v>0</v>
      </c>
      <c r="K93" s="30">
        <v>0</v>
      </c>
      <c r="L93" s="30">
        <v>0</v>
      </c>
      <c r="M93" s="30">
        <v>0</v>
      </c>
      <c r="N93" s="30">
        <v>0</v>
      </c>
      <c r="O93" s="30">
        <v>0</v>
      </c>
      <c r="P93" s="30">
        <v>0</v>
      </c>
      <c r="Q93" s="30">
        <v>0</v>
      </c>
      <c r="R93" s="30">
        <v>0</v>
      </c>
      <c r="S93" s="30">
        <v>0</v>
      </c>
      <c r="T93" s="30">
        <v>0</v>
      </c>
      <c r="U93" s="30">
        <v>0</v>
      </c>
      <c r="V93" s="30">
        <v>0</v>
      </c>
      <c r="W93" s="30">
        <v>0</v>
      </c>
      <c r="X93" s="30">
        <v>0</v>
      </c>
      <c r="Y93" s="30">
        <v>0</v>
      </c>
      <c r="Z93" s="30">
        <v>0</v>
      </c>
      <c r="AA93" s="30">
        <v>0</v>
      </c>
      <c r="AB93" s="30">
        <v>0</v>
      </c>
      <c r="AC93" s="30">
        <v>0</v>
      </c>
      <c r="AD93" s="30">
        <v>0</v>
      </c>
      <c r="AE93" s="30">
        <v>0</v>
      </c>
      <c r="AF93" s="30">
        <v>0</v>
      </c>
      <c r="AG93" s="30">
        <v>0</v>
      </c>
      <c r="AH93" s="30">
        <v>0</v>
      </c>
      <c r="AJ93" s="33"/>
      <c r="AK93" s="33"/>
    </row>
    <row r="94" spans="1:37" x14ac:dyDescent="0.25">
      <c r="A94" s="27"/>
      <c r="B94" s="28" t="s">
        <v>21</v>
      </c>
      <c r="C94" s="36" t="s">
        <v>122</v>
      </c>
      <c r="D94" s="52" t="s">
        <v>108</v>
      </c>
      <c r="E94" s="30">
        <v>0</v>
      </c>
      <c r="F94" s="30">
        <v>0</v>
      </c>
      <c r="G94" s="30">
        <v>0</v>
      </c>
      <c r="H94" s="30">
        <v>0</v>
      </c>
      <c r="I94" s="30">
        <v>0</v>
      </c>
      <c r="J94" s="30">
        <v>0</v>
      </c>
      <c r="K94" s="30">
        <v>0</v>
      </c>
      <c r="L94" s="30">
        <v>0</v>
      </c>
      <c r="M94" s="30">
        <v>0</v>
      </c>
      <c r="N94" s="30">
        <v>0</v>
      </c>
      <c r="O94" s="30">
        <v>0</v>
      </c>
      <c r="P94" s="30">
        <v>0</v>
      </c>
      <c r="Q94" s="30">
        <v>0</v>
      </c>
      <c r="R94" s="30">
        <v>0</v>
      </c>
      <c r="S94" s="30">
        <v>0</v>
      </c>
      <c r="T94" s="30">
        <v>0</v>
      </c>
      <c r="U94" s="30">
        <v>0</v>
      </c>
      <c r="V94" s="30">
        <v>0</v>
      </c>
      <c r="W94" s="30">
        <v>0</v>
      </c>
      <c r="X94" s="30">
        <v>0</v>
      </c>
      <c r="Y94" s="30">
        <v>0</v>
      </c>
      <c r="Z94" s="30">
        <v>0</v>
      </c>
      <c r="AA94" s="30">
        <v>0</v>
      </c>
      <c r="AB94" s="30">
        <v>0</v>
      </c>
      <c r="AC94" s="30">
        <v>0</v>
      </c>
      <c r="AD94" s="30">
        <v>0</v>
      </c>
      <c r="AE94" s="30">
        <v>0</v>
      </c>
      <c r="AF94" s="30">
        <v>0</v>
      </c>
      <c r="AG94" s="30">
        <v>0</v>
      </c>
      <c r="AH94" s="30">
        <v>0</v>
      </c>
      <c r="AJ94" s="33"/>
      <c r="AK94" s="33"/>
    </row>
    <row r="95" spans="1:37" x14ac:dyDescent="0.25">
      <c r="A95" s="53" t="b">
        <v>1</v>
      </c>
      <c r="B95" s="23" t="s">
        <v>28</v>
      </c>
      <c r="C95" s="11" t="s">
        <v>123</v>
      </c>
      <c r="D95" s="16" t="s">
        <v>108</v>
      </c>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J95" s="26" t="s">
        <v>9</v>
      </c>
      <c r="AK95" s="26"/>
    </row>
    <row r="96" spans="1:37" x14ac:dyDescent="0.25">
      <c r="A96" s="53" t="b">
        <v>1</v>
      </c>
      <c r="B96" s="23" t="s">
        <v>30</v>
      </c>
      <c r="C96" s="11" t="s">
        <v>124</v>
      </c>
      <c r="D96" s="16" t="s">
        <v>108</v>
      </c>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J96" s="26" t="s">
        <v>9</v>
      </c>
      <c r="AK96" s="26"/>
    </row>
    <row r="97" spans="1:37" x14ac:dyDescent="0.25">
      <c r="A97" s="59"/>
      <c r="B97" s="23" t="s">
        <v>32</v>
      </c>
      <c r="C97" s="11" t="s">
        <v>125</v>
      </c>
      <c r="D97" s="16" t="s">
        <v>108</v>
      </c>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J97" s="26" t="s">
        <v>9</v>
      </c>
      <c r="AK97" s="26"/>
    </row>
    <row r="98" spans="1:37" x14ac:dyDescent="0.25">
      <c r="B98" s="38" t="s">
        <v>126</v>
      </c>
      <c r="C98" s="36" t="s">
        <v>127</v>
      </c>
      <c r="D98" s="52" t="s">
        <v>108</v>
      </c>
      <c r="E98" s="30">
        <v>0</v>
      </c>
      <c r="F98" s="30">
        <v>0</v>
      </c>
      <c r="G98" s="30">
        <v>0</v>
      </c>
      <c r="H98" s="30">
        <v>0</v>
      </c>
      <c r="I98" s="30">
        <v>0</v>
      </c>
      <c r="J98" s="30">
        <v>0</v>
      </c>
      <c r="K98" s="30">
        <v>0</v>
      </c>
      <c r="L98" s="30">
        <v>0</v>
      </c>
      <c r="M98" s="30">
        <v>0</v>
      </c>
      <c r="N98" s="30">
        <v>0</v>
      </c>
      <c r="O98" s="30">
        <v>0</v>
      </c>
      <c r="P98" s="30">
        <v>0</v>
      </c>
      <c r="Q98" s="30">
        <v>0</v>
      </c>
      <c r="R98" s="30">
        <v>0</v>
      </c>
      <c r="S98" s="30">
        <v>0</v>
      </c>
      <c r="T98" s="30">
        <v>0</v>
      </c>
      <c r="U98" s="30">
        <v>0</v>
      </c>
      <c r="V98" s="30">
        <v>0</v>
      </c>
      <c r="W98" s="30">
        <v>0</v>
      </c>
      <c r="X98" s="30">
        <v>0</v>
      </c>
      <c r="Y98" s="30">
        <v>0</v>
      </c>
      <c r="Z98" s="30">
        <v>0</v>
      </c>
      <c r="AA98" s="30">
        <v>0</v>
      </c>
      <c r="AB98" s="30">
        <v>0</v>
      </c>
      <c r="AC98" s="30">
        <v>0</v>
      </c>
      <c r="AD98" s="30">
        <v>0</v>
      </c>
      <c r="AE98" s="30">
        <v>0</v>
      </c>
      <c r="AF98" s="30">
        <v>0</v>
      </c>
      <c r="AG98" s="30">
        <v>0</v>
      </c>
      <c r="AH98" s="30">
        <v>0</v>
      </c>
      <c r="AJ98" s="33"/>
      <c r="AK98" s="33"/>
    </row>
    <row r="99" spans="1:37" x14ac:dyDescent="0.25">
      <c r="B99" s="38" t="s">
        <v>128</v>
      </c>
      <c r="C99" s="36" t="s">
        <v>129</v>
      </c>
      <c r="D99" s="52" t="s">
        <v>108</v>
      </c>
      <c r="E99" s="30">
        <v>0</v>
      </c>
      <c r="F99" s="30">
        <v>0</v>
      </c>
      <c r="G99" s="30">
        <v>0</v>
      </c>
      <c r="H99" s="30">
        <v>0</v>
      </c>
      <c r="I99" s="30">
        <v>0</v>
      </c>
      <c r="J99" s="30">
        <v>0</v>
      </c>
      <c r="K99" s="30">
        <v>0</v>
      </c>
      <c r="L99" s="30">
        <v>0</v>
      </c>
      <c r="M99" s="30">
        <v>0</v>
      </c>
      <c r="N99" s="30">
        <v>0</v>
      </c>
      <c r="O99" s="30">
        <v>0</v>
      </c>
      <c r="P99" s="30">
        <v>0</v>
      </c>
      <c r="Q99" s="30">
        <v>0</v>
      </c>
      <c r="R99" s="30">
        <v>0</v>
      </c>
      <c r="S99" s="30">
        <v>0</v>
      </c>
      <c r="T99" s="30">
        <v>0</v>
      </c>
      <c r="U99" s="30">
        <v>0</v>
      </c>
      <c r="V99" s="30">
        <v>0</v>
      </c>
      <c r="W99" s="30">
        <v>0</v>
      </c>
      <c r="X99" s="30">
        <v>0</v>
      </c>
      <c r="Y99" s="30">
        <v>0</v>
      </c>
      <c r="Z99" s="30">
        <v>0</v>
      </c>
      <c r="AA99" s="30">
        <v>0</v>
      </c>
      <c r="AB99" s="30">
        <v>0</v>
      </c>
      <c r="AC99" s="30">
        <v>0</v>
      </c>
      <c r="AD99" s="30">
        <v>0</v>
      </c>
      <c r="AE99" s="30">
        <v>0</v>
      </c>
      <c r="AF99" s="30">
        <v>0</v>
      </c>
      <c r="AG99" s="30">
        <v>0</v>
      </c>
      <c r="AH99" s="30">
        <v>0</v>
      </c>
      <c r="AJ99" s="33"/>
      <c r="AK99" s="33"/>
    </row>
    <row r="100" spans="1:37" x14ac:dyDescent="0.25">
      <c r="A100" s="62" t="s">
        <v>18</v>
      </c>
      <c r="B100" s="39" t="s">
        <v>130</v>
      </c>
      <c r="C100" s="36" t="s">
        <v>131</v>
      </c>
      <c r="D100" s="52" t="s">
        <v>108</v>
      </c>
      <c r="E100" s="30">
        <v>0</v>
      </c>
      <c r="F100" s="30">
        <v>0</v>
      </c>
      <c r="G100" s="30">
        <v>0</v>
      </c>
      <c r="H100" s="30">
        <v>0</v>
      </c>
      <c r="I100" s="30">
        <v>0</v>
      </c>
      <c r="J100" s="30">
        <v>0</v>
      </c>
      <c r="K100" s="30">
        <v>0</v>
      </c>
      <c r="L100" s="30">
        <v>0</v>
      </c>
      <c r="M100" s="30">
        <v>0</v>
      </c>
      <c r="N100" s="30">
        <v>0</v>
      </c>
      <c r="O100" s="30">
        <v>0</v>
      </c>
      <c r="P100" s="30">
        <v>0</v>
      </c>
      <c r="Q100" s="30">
        <v>0</v>
      </c>
      <c r="R100" s="30">
        <v>0</v>
      </c>
      <c r="S100" s="30">
        <v>0</v>
      </c>
      <c r="T100" s="30">
        <v>0</v>
      </c>
      <c r="U100" s="30">
        <v>0</v>
      </c>
      <c r="V100" s="30">
        <v>0</v>
      </c>
      <c r="W100" s="30">
        <v>0</v>
      </c>
      <c r="X100" s="30">
        <v>0</v>
      </c>
      <c r="Y100" s="30">
        <v>0</v>
      </c>
      <c r="Z100" s="30">
        <v>0</v>
      </c>
      <c r="AA100" s="30">
        <v>0</v>
      </c>
      <c r="AB100" s="30">
        <v>0</v>
      </c>
      <c r="AC100" s="30">
        <v>0</v>
      </c>
      <c r="AD100" s="30">
        <v>0</v>
      </c>
      <c r="AE100" s="30">
        <v>0</v>
      </c>
      <c r="AF100" s="30">
        <v>0</v>
      </c>
      <c r="AG100" s="30">
        <v>0</v>
      </c>
      <c r="AH100" s="30">
        <v>0</v>
      </c>
      <c r="AJ100" s="33"/>
      <c r="AK100" s="33"/>
    </row>
    <row r="101" spans="1:37" x14ac:dyDescent="0.25">
      <c r="A101" s="59"/>
      <c r="B101" s="23" t="s">
        <v>40</v>
      </c>
      <c r="C101" s="11" t="s">
        <v>132</v>
      </c>
      <c r="D101" s="16" t="s">
        <v>108</v>
      </c>
      <c r="E101" s="25">
        <v>0</v>
      </c>
      <c r="F101" s="25">
        <v>0</v>
      </c>
      <c r="G101" s="25">
        <v>0</v>
      </c>
      <c r="H101" s="25">
        <v>0</v>
      </c>
      <c r="I101" s="25">
        <v>0</v>
      </c>
      <c r="J101" s="25">
        <v>0</v>
      </c>
      <c r="K101" s="25">
        <v>0</v>
      </c>
      <c r="L101" s="25">
        <v>0</v>
      </c>
      <c r="M101" s="25">
        <v>0</v>
      </c>
      <c r="N101" s="25">
        <v>0</v>
      </c>
      <c r="O101" s="25">
        <v>0</v>
      </c>
      <c r="P101" s="25">
        <v>0</v>
      </c>
      <c r="Q101" s="25">
        <v>0</v>
      </c>
      <c r="R101" s="25">
        <v>0</v>
      </c>
      <c r="S101" s="25">
        <v>0</v>
      </c>
      <c r="T101" s="25">
        <v>0</v>
      </c>
      <c r="U101" s="25">
        <v>0</v>
      </c>
      <c r="V101" s="25">
        <v>0</v>
      </c>
      <c r="W101" s="25">
        <v>0</v>
      </c>
      <c r="X101" s="25">
        <v>0</v>
      </c>
      <c r="Y101" s="25">
        <v>0</v>
      </c>
      <c r="Z101" s="25">
        <v>0</v>
      </c>
      <c r="AA101" s="25">
        <v>0</v>
      </c>
      <c r="AB101" s="25">
        <v>0</v>
      </c>
      <c r="AC101" s="25">
        <v>0</v>
      </c>
      <c r="AD101" s="25">
        <v>0</v>
      </c>
      <c r="AE101" s="25">
        <v>0</v>
      </c>
      <c r="AF101" s="25">
        <v>0</v>
      </c>
      <c r="AG101" s="25">
        <v>0</v>
      </c>
      <c r="AH101" s="25">
        <v>0</v>
      </c>
      <c r="AJ101" s="26"/>
      <c r="AK101" s="26"/>
    </row>
    <row r="102" spans="1:37" x14ac:dyDescent="0.25">
      <c r="A102" s="59"/>
      <c r="B102" s="23" t="s">
        <v>42</v>
      </c>
      <c r="C102" s="11" t="s">
        <v>133</v>
      </c>
      <c r="D102" s="16" t="s">
        <v>108</v>
      </c>
      <c r="E102" s="25">
        <v>0</v>
      </c>
      <c r="F102" s="25">
        <v>0</v>
      </c>
      <c r="G102" s="25">
        <v>0</v>
      </c>
      <c r="H102" s="25">
        <v>0</v>
      </c>
      <c r="I102" s="25">
        <v>0</v>
      </c>
      <c r="J102" s="25">
        <v>0</v>
      </c>
      <c r="K102" s="25">
        <v>0</v>
      </c>
      <c r="L102" s="25">
        <v>0</v>
      </c>
      <c r="M102" s="25">
        <v>0</v>
      </c>
      <c r="N102" s="25">
        <v>0</v>
      </c>
      <c r="O102" s="25">
        <v>0</v>
      </c>
      <c r="P102" s="25">
        <v>0</v>
      </c>
      <c r="Q102" s="25">
        <v>0</v>
      </c>
      <c r="R102" s="25">
        <v>0</v>
      </c>
      <c r="S102" s="25">
        <v>0</v>
      </c>
      <c r="T102" s="25">
        <v>0</v>
      </c>
      <c r="U102" s="25">
        <v>0</v>
      </c>
      <c r="V102" s="25">
        <v>0</v>
      </c>
      <c r="W102" s="25">
        <v>0</v>
      </c>
      <c r="X102" s="25">
        <v>0</v>
      </c>
      <c r="Y102" s="25">
        <v>0</v>
      </c>
      <c r="Z102" s="25">
        <v>0</v>
      </c>
      <c r="AA102" s="25">
        <v>0</v>
      </c>
      <c r="AB102" s="25">
        <v>0</v>
      </c>
      <c r="AC102" s="25">
        <v>0</v>
      </c>
      <c r="AD102" s="25">
        <v>0</v>
      </c>
      <c r="AE102" s="25">
        <v>0</v>
      </c>
      <c r="AF102" s="25">
        <v>0</v>
      </c>
      <c r="AG102" s="25">
        <v>0</v>
      </c>
      <c r="AH102" s="25">
        <v>0</v>
      </c>
      <c r="AJ102" s="26"/>
      <c r="AK102" s="26"/>
    </row>
    <row r="103" spans="1:37" x14ac:dyDescent="0.25">
      <c r="A103" s="59"/>
      <c r="B103" s="15"/>
      <c r="C103" s="11"/>
      <c r="D103" s="16"/>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J103" s="63"/>
      <c r="AK103" s="63"/>
    </row>
    <row r="104" spans="1:37" x14ac:dyDescent="0.25">
      <c r="A104" s="22" t="b">
        <v>1</v>
      </c>
      <c r="B104" s="23" t="s">
        <v>50</v>
      </c>
      <c r="C104" s="11" t="s">
        <v>134</v>
      </c>
      <c r="D104" s="16" t="s">
        <v>108</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c r="W104" s="25">
        <v>0</v>
      </c>
      <c r="X104" s="25">
        <v>0</v>
      </c>
      <c r="Y104" s="25">
        <v>0</v>
      </c>
      <c r="Z104" s="25">
        <v>0</v>
      </c>
      <c r="AA104" s="25">
        <v>0</v>
      </c>
      <c r="AB104" s="25">
        <v>0</v>
      </c>
      <c r="AC104" s="25">
        <v>0</v>
      </c>
      <c r="AD104" s="25">
        <v>0</v>
      </c>
      <c r="AE104" s="25">
        <v>0</v>
      </c>
      <c r="AF104" s="25">
        <v>0</v>
      </c>
      <c r="AG104" s="25">
        <v>0</v>
      </c>
      <c r="AH104" s="25">
        <v>0</v>
      </c>
      <c r="AK104" s="26"/>
    </row>
    <row r="105" spans="1:37" x14ac:dyDescent="0.25">
      <c r="A105" s="27"/>
      <c r="B105" s="23" t="s">
        <v>53</v>
      </c>
      <c r="C105" s="11" t="s">
        <v>135</v>
      </c>
      <c r="D105" s="16" t="s">
        <v>108</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c r="W105" s="25">
        <v>0</v>
      </c>
      <c r="X105" s="25">
        <v>0</v>
      </c>
      <c r="Y105" s="25">
        <v>0</v>
      </c>
      <c r="Z105" s="25">
        <v>0</v>
      </c>
      <c r="AA105" s="25">
        <v>0</v>
      </c>
      <c r="AB105" s="25">
        <v>0</v>
      </c>
      <c r="AC105" s="25">
        <v>0</v>
      </c>
      <c r="AD105" s="25">
        <v>0</v>
      </c>
      <c r="AE105" s="25">
        <v>0</v>
      </c>
      <c r="AF105" s="25">
        <v>0</v>
      </c>
      <c r="AG105" s="25">
        <v>0</v>
      </c>
      <c r="AH105" s="25">
        <v>0</v>
      </c>
      <c r="AJ105" s="26"/>
      <c r="AK105" s="26"/>
    </row>
    <row r="106" spans="1:37" x14ac:dyDescent="0.25">
      <c r="A106" s="40"/>
      <c r="B106" s="23" t="s">
        <v>55</v>
      </c>
      <c r="C106" s="11" t="s">
        <v>136</v>
      </c>
      <c r="D106" s="16" t="s">
        <v>108</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0</v>
      </c>
      <c r="V106" s="25">
        <v>0</v>
      </c>
      <c r="W106" s="25">
        <v>0</v>
      </c>
      <c r="X106" s="25">
        <v>0</v>
      </c>
      <c r="Y106" s="25">
        <v>0</v>
      </c>
      <c r="Z106" s="25">
        <v>0</v>
      </c>
      <c r="AA106" s="25">
        <v>0</v>
      </c>
      <c r="AB106" s="25">
        <v>0</v>
      </c>
      <c r="AC106" s="25">
        <v>0</v>
      </c>
      <c r="AD106" s="25">
        <v>0</v>
      </c>
      <c r="AE106" s="25">
        <v>0</v>
      </c>
      <c r="AF106" s="25">
        <v>0</v>
      </c>
      <c r="AG106" s="25">
        <v>0</v>
      </c>
      <c r="AH106" s="25">
        <v>0</v>
      </c>
      <c r="AJ106" s="26"/>
      <c r="AK106" s="26"/>
    </row>
    <row r="107" spans="1:37" x14ac:dyDescent="0.25">
      <c r="B107" s="39" t="s">
        <v>137</v>
      </c>
      <c r="C107" s="11" t="s">
        <v>138</v>
      </c>
      <c r="D107" s="52" t="s">
        <v>108</v>
      </c>
      <c r="E107" s="30">
        <v>0</v>
      </c>
      <c r="F107" s="30">
        <v>0</v>
      </c>
      <c r="G107" s="30">
        <v>0</v>
      </c>
      <c r="H107" s="30">
        <v>0</v>
      </c>
      <c r="I107" s="30">
        <v>0</v>
      </c>
      <c r="J107" s="30">
        <v>0</v>
      </c>
      <c r="K107" s="30">
        <v>0</v>
      </c>
      <c r="L107" s="30">
        <v>0</v>
      </c>
      <c r="M107" s="30">
        <v>0</v>
      </c>
      <c r="N107" s="30">
        <v>0</v>
      </c>
      <c r="O107" s="30">
        <v>0</v>
      </c>
      <c r="P107" s="30">
        <v>0</v>
      </c>
      <c r="Q107" s="30">
        <v>0</v>
      </c>
      <c r="R107" s="30">
        <v>0</v>
      </c>
      <c r="S107" s="30">
        <v>0</v>
      </c>
      <c r="T107" s="30">
        <v>0</v>
      </c>
      <c r="U107" s="30">
        <v>0</v>
      </c>
      <c r="V107" s="30">
        <v>0</v>
      </c>
      <c r="W107" s="30">
        <v>0</v>
      </c>
      <c r="X107" s="30">
        <v>0</v>
      </c>
      <c r="Y107" s="30">
        <v>0</v>
      </c>
      <c r="Z107" s="30">
        <v>0</v>
      </c>
      <c r="AA107" s="30">
        <v>0</v>
      </c>
      <c r="AB107" s="30">
        <v>0</v>
      </c>
      <c r="AC107" s="30">
        <v>0</v>
      </c>
      <c r="AD107" s="30">
        <v>0</v>
      </c>
      <c r="AE107" s="30">
        <v>0</v>
      </c>
      <c r="AF107" s="30">
        <v>0</v>
      </c>
      <c r="AG107" s="30">
        <v>0</v>
      </c>
      <c r="AH107" s="30">
        <v>0</v>
      </c>
      <c r="AJ107" s="33"/>
      <c r="AK107" s="33"/>
    </row>
    <row r="108" spans="1:37" x14ac:dyDescent="0.25">
      <c r="B108" s="39" t="s">
        <v>59</v>
      </c>
      <c r="C108" s="11"/>
      <c r="D108" s="52" t="s">
        <v>108</v>
      </c>
      <c r="E108" s="30">
        <v>0</v>
      </c>
      <c r="F108" s="30">
        <v>0</v>
      </c>
      <c r="G108" s="30">
        <v>0</v>
      </c>
      <c r="H108" s="30">
        <v>0</v>
      </c>
      <c r="I108" s="30">
        <v>0</v>
      </c>
      <c r="J108" s="30">
        <v>0</v>
      </c>
      <c r="K108" s="30">
        <v>0</v>
      </c>
      <c r="L108" s="30">
        <v>0</v>
      </c>
      <c r="M108" s="30">
        <v>0</v>
      </c>
      <c r="N108" s="30">
        <v>0</v>
      </c>
      <c r="O108" s="30">
        <v>0</v>
      </c>
      <c r="P108" s="30">
        <v>0</v>
      </c>
      <c r="Q108" s="30">
        <v>0</v>
      </c>
      <c r="R108" s="30">
        <v>0</v>
      </c>
      <c r="S108" s="30">
        <v>0</v>
      </c>
      <c r="T108" s="30">
        <v>0</v>
      </c>
      <c r="U108" s="30">
        <v>0</v>
      </c>
      <c r="V108" s="30">
        <v>0</v>
      </c>
      <c r="W108" s="30">
        <v>0</v>
      </c>
      <c r="X108" s="30">
        <v>0</v>
      </c>
      <c r="Y108" s="30">
        <v>0</v>
      </c>
      <c r="Z108" s="30">
        <v>0</v>
      </c>
      <c r="AA108" s="30">
        <v>0</v>
      </c>
      <c r="AB108" s="30">
        <v>0</v>
      </c>
      <c r="AC108" s="30">
        <v>0</v>
      </c>
      <c r="AD108" s="30">
        <v>0</v>
      </c>
      <c r="AE108" s="30">
        <v>0</v>
      </c>
      <c r="AF108" s="30">
        <v>0</v>
      </c>
      <c r="AG108" s="30">
        <v>0</v>
      </c>
      <c r="AH108" s="30">
        <v>0</v>
      </c>
      <c r="AJ108" s="33"/>
      <c r="AK108" s="33"/>
    </row>
    <row r="109" spans="1:37" x14ac:dyDescent="0.25">
      <c r="B109" s="39" t="s">
        <v>60</v>
      </c>
      <c r="C109" s="11"/>
      <c r="D109" s="52" t="s">
        <v>108</v>
      </c>
      <c r="E109" s="30">
        <v>0</v>
      </c>
      <c r="F109" s="30">
        <v>0</v>
      </c>
      <c r="G109" s="30">
        <v>0</v>
      </c>
      <c r="H109" s="30">
        <v>0</v>
      </c>
      <c r="I109" s="30">
        <v>0</v>
      </c>
      <c r="J109" s="30">
        <v>0</v>
      </c>
      <c r="K109" s="30">
        <v>0</v>
      </c>
      <c r="L109" s="30">
        <v>0</v>
      </c>
      <c r="M109" s="30">
        <v>0</v>
      </c>
      <c r="N109" s="30">
        <v>0</v>
      </c>
      <c r="O109" s="30">
        <v>0</v>
      </c>
      <c r="P109" s="30">
        <v>0</v>
      </c>
      <c r="Q109" s="30">
        <v>0</v>
      </c>
      <c r="R109" s="30">
        <v>0</v>
      </c>
      <c r="S109" s="30">
        <v>0</v>
      </c>
      <c r="T109" s="30">
        <v>0</v>
      </c>
      <c r="U109" s="30">
        <v>0</v>
      </c>
      <c r="V109" s="30">
        <v>0</v>
      </c>
      <c r="W109" s="30">
        <v>0</v>
      </c>
      <c r="X109" s="30">
        <v>0</v>
      </c>
      <c r="Y109" s="30">
        <v>0</v>
      </c>
      <c r="Z109" s="30">
        <v>0</v>
      </c>
      <c r="AA109" s="30">
        <v>0</v>
      </c>
      <c r="AB109" s="30">
        <v>0</v>
      </c>
      <c r="AC109" s="30">
        <v>0</v>
      </c>
      <c r="AD109" s="30">
        <v>0</v>
      </c>
      <c r="AE109" s="30">
        <v>0</v>
      </c>
      <c r="AF109" s="30">
        <v>0</v>
      </c>
      <c r="AG109" s="30">
        <v>0</v>
      </c>
      <c r="AH109" s="30">
        <v>0</v>
      </c>
      <c r="AJ109" s="33"/>
      <c r="AK109" s="33"/>
    </row>
    <row r="110" spans="1:37" x14ac:dyDescent="0.25">
      <c r="B110" s="38" t="s">
        <v>61</v>
      </c>
      <c r="C110" s="11" t="s">
        <v>139</v>
      </c>
      <c r="D110" s="52" t="s">
        <v>108</v>
      </c>
      <c r="E110" s="30">
        <v>0</v>
      </c>
      <c r="F110" s="30">
        <v>0</v>
      </c>
      <c r="G110" s="30">
        <v>0</v>
      </c>
      <c r="H110" s="30">
        <v>0</v>
      </c>
      <c r="I110" s="30">
        <v>0</v>
      </c>
      <c r="J110" s="30">
        <v>0</v>
      </c>
      <c r="K110" s="30">
        <v>0</v>
      </c>
      <c r="L110" s="30">
        <v>0</v>
      </c>
      <c r="M110" s="30">
        <v>0</v>
      </c>
      <c r="N110" s="30">
        <v>0</v>
      </c>
      <c r="O110" s="30">
        <v>0</v>
      </c>
      <c r="P110" s="30">
        <v>0</v>
      </c>
      <c r="Q110" s="30">
        <v>0</v>
      </c>
      <c r="R110" s="30">
        <v>0</v>
      </c>
      <c r="S110" s="30">
        <v>0</v>
      </c>
      <c r="T110" s="30">
        <v>0</v>
      </c>
      <c r="U110" s="30">
        <v>0</v>
      </c>
      <c r="V110" s="30">
        <v>0</v>
      </c>
      <c r="W110" s="30">
        <v>0</v>
      </c>
      <c r="X110" s="30">
        <v>0</v>
      </c>
      <c r="Y110" s="30">
        <v>0</v>
      </c>
      <c r="Z110" s="30">
        <v>0</v>
      </c>
      <c r="AA110" s="30">
        <v>0</v>
      </c>
      <c r="AB110" s="30">
        <v>0</v>
      </c>
      <c r="AC110" s="30">
        <v>0</v>
      </c>
      <c r="AD110" s="30">
        <v>0</v>
      </c>
      <c r="AE110" s="30">
        <v>0</v>
      </c>
      <c r="AF110" s="30">
        <v>0</v>
      </c>
      <c r="AG110" s="30">
        <v>0</v>
      </c>
      <c r="AH110" s="30">
        <v>0</v>
      </c>
      <c r="AJ110" s="33"/>
      <c r="AK110" s="33"/>
    </row>
    <row r="111" spans="1:37" x14ac:dyDescent="0.25">
      <c r="B111" s="39" t="s">
        <v>59</v>
      </c>
      <c r="C111" s="11"/>
      <c r="D111" s="52" t="s">
        <v>108</v>
      </c>
      <c r="E111" s="30">
        <v>0</v>
      </c>
      <c r="F111" s="30">
        <v>0</v>
      </c>
      <c r="G111" s="30">
        <v>0</v>
      </c>
      <c r="H111" s="30">
        <v>0</v>
      </c>
      <c r="I111" s="30">
        <v>0</v>
      </c>
      <c r="J111" s="30">
        <v>0</v>
      </c>
      <c r="K111" s="30">
        <v>0</v>
      </c>
      <c r="L111" s="30">
        <v>0</v>
      </c>
      <c r="M111" s="30">
        <v>0</v>
      </c>
      <c r="N111" s="30">
        <v>0</v>
      </c>
      <c r="O111" s="30">
        <v>0</v>
      </c>
      <c r="P111" s="30">
        <v>0</v>
      </c>
      <c r="Q111" s="30">
        <v>0</v>
      </c>
      <c r="R111" s="30">
        <v>0</v>
      </c>
      <c r="S111" s="30">
        <v>0</v>
      </c>
      <c r="T111" s="30">
        <v>0</v>
      </c>
      <c r="U111" s="30">
        <v>0</v>
      </c>
      <c r="V111" s="30">
        <v>0</v>
      </c>
      <c r="W111" s="30">
        <v>0</v>
      </c>
      <c r="X111" s="30">
        <v>0</v>
      </c>
      <c r="Y111" s="30">
        <v>0</v>
      </c>
      <c r="Z111" s="30">
        <v>0</v>
      </c>
      <c r="AA111" s="30">
        <v>0</v>
      </c>
      <c r="AB111" s="30">
        <v>0</v>
      </c>
      <c r="AC111" s="30">
        <v>0</v>
      </c>
      <c r="AD111" s="30">
        <v>0</v>
      </c>
      <c r="AE111" s="30">
        <v>0</v>
      </c>
      <c r="AF111" s="30">
        <v>0</v>
      </c>
      <c r="AG111" s="30">
        <v>0</v>
      </c>
      <c r="AH111" s="30">
        <v>0</v>
      </c>
      <c r="AJ111" s="33"/>
      <c r="AK111" s="33"/>
    </row>
    <row r="112" spans="1:37" x14ac:dyDescent="0.25">
      <c r="B112" s="39" t="s">
        <v>60</v>
      </c>
      <c r="C112" s="11"/>
      <c r="D112" s="52" t="s">
        <v>108</v>
      </c>
      <c r="E112" s="30">
        <v>0</v>
      </c>
      <c r="F112" s="30">
        <v>0</v>
      </c>
      <c r="G112" s="30">
        <v>0</v>
      </c>
      <c r="H112" s="30">
        <v>0</v>
      </c>
      <c r="I112" s="30">
        <v>0</v>
      </c>
      <c r="J112" s="30">
        <v>0</v>
      </c>
      <c r="K112" s="30">
        <v>0</v>
      </c>
      <c r="L112" s="30">
        <v>0</v>
      </c>
      <c r="M112" s="30">
        <v>0</v>
      </c>
      <c r="N112" s="30">
        <v>0</v>
      </c>
      <c r="O112" s="30">
        <v>0</v>
      </c>
      <c r="P112" s="30">
        <v>0</v>
      </c>
      <c r="Q112" s="30">
        <v>0</v>
      </c>
      <c r="R112" s="30">
        <v>0</v>
      </c>
      <c r="S112" s="30">
        <v>0</v>
      </c>
      <c r="T112" s="30">
        <v>0</v>
      </c>
      <c r="U112" s="30">
        <v>0</v>
      </c>
      <c r="V112" s="30">
        <v>0</v>
      </c>
      <c r="W112" s="30">
        <v>0</v>
      </c>
      <c r="X112" s="30">
        <v>0</v>
      </c>
      <c r="Y112" s="30">
        <v>0</v>
      </c>
      <c r="Z112" s="30">
        <v>0</v>
      </c>
      <c r="AA112" s="30">
        <v>0</v>
      </c>
      <c r="AB112" s="30">
        <v>0</v>
      </c>
      <c r="AC112" s="30">
        <v>0</v>
      </c>
      <c r="AD112" s="30">
        <v>0</v>
      </c>
      <c r="AE112" s="30">
        <v>0</v>
      </c>
      <c r="AF112" s="30">
        <v>0</v>
      </c>
      <c r="AG112" s="30">
        <v>0</v>
      </c>
      <c r="AH112" s="30">
        <v>0</v>
      </c>
      <c r="AJ112" s="33"/>
      <c r="AK112" s="33"/>
    </row>
    <row r="113" spans="1:37" x14ac:dyDescent="0.25">
      <c r="B113" s="38" t="s">
        <v>63</v>
      </c>
      <c r="C113" s="11" t="s">
        <v>140</v>
      </c>
      <c r="D113" s="52" t="s">
        <v>108</v>
      </c>
      <c r="E113" s="30">
        <v>0</v>
      </c>
      <c r="F113" s="30">
        <v>0</v>
      </c>
      <c r="G113" s="30">
        <v>0</v>
      </c>
      <c r="H113" s="30">
        <v>0</v>
      </c>
      <c r="I113" s="30">
        <v>0</v>
      </c>
      <c r="J113" s="30">
        <v>0</v>
      </c>
      <c r="K113" s="30">
        <v>0</v>
      </c>
      <c r="L113" s="30">
        <v>0</v>
      </c>
      <c r="M113" s="30">
        <v>0</v>
      </c>
      <c r="N113" s="30">
        <v>0</v>
      </c>
      <c r="O113" s="30">
        <v>0</v>
      </c>
      <c r="P113" s="30">
        <v>0</v>
      </c>
      <c r="Q113" s="30">
        <v>0</v>
      </c>
      <c r="R113" s="30">
        <v>0</v>
      </c>
      <c r="S113" s="30">
        <v>0</v>
      </c>
      <c r="T113" s="30">
        <v>0</v>
      </c>
      <c r="U113" s="30">
        <v>0</v>
      </c>
      <c r="V113" s="30">
        <v>0</v>
      </c>
      <c r="W113" s="30">
        <v>0</v>
      </c>
      <c r="X113" s="30">
        <v>0</v>
      </c>
      <c r="Y113" s="30">
        <v>0</v>
      </c>
      <c r="Z113" s="30">
        <v>0</v>
      </c>
      <c r="AA113" s="30">
        <v>0</v>
      </c>
      <c r="AB113" s="30">
        <v>0</v>
      </c>
      <c r="AC113" s="30">
        <v>0</v>
      </c>
      <c r="AD113" s="30">
        <v>0</v>
      </c>
      <c r="AE113" s="30">
        <v>0</v>
      </c>
      <c r="AF113" s="30">
        <v>0</v>
      </c>
      <c r="AG113" s="30">
        <v>0</v>
      </c>
      <c r="AH113" s="30">
        <v>0</v>
      </c>
      <c r="AJ113" s="33"/>
      <c r="AK113" s="33"/>
    </row>
    <row r="114" spans="1:37" x14ac:dyDescent="0.25">
      <c r="B114" s="47" t="s">
        <v>59</v>
      </c>
      <c r="C114" s="11"/>
      <c r="D114" s="55" t="s">
        <v>108</v>
      </c>
      <c r="E114" s="56">
        <v>0</v>
      </c>
      <c r="F114" s="56">
        <v>0</v>
      </c>
      <c r="G114" s="56">
        <v>0</v>
      </c>
      <c r="H114" s="56">
        <v>0</v>
      </c>
      <c r="I114" s="56">
        <v>0</v>
      </c>
      <c r="J114" s="56">
        <v>0</v>
      </c>
      <c r="K114" s="56">
        <v>0</v>
      </c>
      <c r="L114" s="56">
        <v>0</v>
      </c>
      <c r="M114" s="56">
        <v>0</v>
      </c>
      <c r="N114" s="56">
        <v>0</v>
      </c>
      <c r="O114" s="56">
        <v>0</v>
      </c>
      <c r="P114" s="56">
        <v>0</v>
      </c>
      <c r="Q114" s="56">
        <v>0</v>
      </c>
      <c r="R114" s="56">
        <v>0</v>
      </c>
      <c r="S114" s="56">
        <v>0</v>
      </c>
      <c r="T114" s="56">
        <v>0</v>
      </c>
      <c r="U114" s="56">
        <v>0</v>
      </c>
      <c r="V114" s="56">
        <v>0</v>
      </c>
      <c r="W114" s="56">
        <v>0</v>
      </c>
      <c r="X114" s="56">
        <v>0</v>
      </c>
      <c r="Y114" s="56">
        <v>0</v>
      </c>
      <c r="Z114" s="56">
        <v>0</v>
      </c>
      <c r="AA114" s="56">
        <v>0</v>
      </c>
      <c r="AB114" s="56">
        <v>0</v>
      </c>
      <c r="AC114" s="56">
        <v>0</v>
      </c>
      <c r="AD114" s="56">
        <v>0</v>
      </c>
      <c r="AE114" s="56">
        <v>0</v>
      </c>
      <c r="AF114" s="56">
        <v>0</v>
      </c>
      <c r="AG114" s="56">
        <v>0</v>
      </c>
      <c r="AH114" s="56">
        <v>0</v>
      </c>
      <c r="AJ114" s="33"/>
      <c r="AK114" s="33"/>
    </row>
    <row r="115" spans="1:37" x14ac:dyDescent="0.25">
      <c r="B115" s="47" t="s">
        <v>60</v>
      </c>
      <c r="C115" s="11"/>
      <c r="D115" s="55" t="s">
        <v>108</v>
      </c>
      <c r="E115" s="56">
        <v>0</v>
      </c>
      <c r="F115" s="56">
        <v>0</v>
      </c>
      <c r="G115" s="56">
        <v>0</v>
      </c>
      <c r="H115" s="56">
        <v>0</v>
      </c>
      <c r="I115" s="56">
        <v>0</v>
      </c>
      <c r="J115" s="56">
        <v>0</v>
      </c>
      <c r="K115" s="56">
        <v>0</v>
      </c>
      <c r="L115" s="56">
        <v>0</v>
      </c>
      <c r="M115" s="56">
        <v>0</v>
      </c>
      <c r="N115" s="56">
        <v>0</v>
      </c>
      <c r="O115" s="56">
        <v>0</v>
      </c>
      <c r="P115" s="56">
        <v>0</v>
      </c>
      <c r="Q115" s="56">
        <v>0</v>
      </c>
      <c r="R115" s="56">
        <v>0</v>
      </c>
      <c r="S115" s="56">
        <v>0</v>
      </c>
      <c r="T115" s="56">
        <v>0</v>
      </c>
      <c r="U115" s="56">
        <v>0</v>
      </c>
      <c r="V115" s="56">
        <v>0</v>
      </c>
      <c r="W115" s="56">
        <v>0</v>
      </c>
      <c r="X115" s="56">
        <v>0</v>
      </c>
      <c r="Y115" s="56">
        <v>0</v>
      </c>
      <c r="Z115" s="56">
        <v>0</v>
      </c>
      <c r="AA115" s="56">
        <v>0</v>
      </c>
      <c r="AB115" s="56">
        <v>0</v>
      </c>
      <c r="AC115" s="56">
        <v>0</v>
      </c>
      <c r="AD115" s="56">
        <v>0</v>
      </c>
      <c r="AE115" s="56">
        <v>0</v>
      </c>
      <c r="AF115" s="56">
        <v>0</v>
      </c>
      <c r="AG115" s="56">
        <v>0</v>
      </c>
      <c r="AH115" s="56">
        <v>0</v>
      </c>
      <c r="AJ115" s="33"/>
      <c r="AK115" s="33"/>
    </row>
    <row r="116" spans="1:37" x14ac:dyDescent="0.25">
      <c r="A116" s="59"/>
      <c r="B116" s="23" t="s">
        <v>65</v>
      </c>
      <c r="C116" s="11" t="s">
        <v>141</v>
      </c>
      <c r="D116" s="16" t="s">
        <v>108</v>
      </c>
      <c r="E116" s="25">
        <v>0</v>
      </c>
      <c r="F116" s="25">
        <v>0</v>
      </c>
      <c r="G116" s="25">
        <v>0</v>
      </c>
      <c r="H116" s="25">
        <v>0</v>
      </c>
      <c r="I116" s="25">
        <v>0</v>
      </c>
      <c r="J116" s="25">
        <v>0</v>
      </c>
      <c r="K116" s="25">
        <v>0</v>
      </c>
      <c r="L116" s="25">
        <v>0</v>
      </c>
      <c r="M116" s="25">
        <v>0</v>
      </c>
      <c r="N116" s="25">
        <v>0</v>
      </c>
      <c r="O116" s="25">
        <v>0</v>
      </c>
      <c r="P116" s="25">
        <v>0</v>
      </c>
      <c r="Q116" s="25">
        <v>0</v>
      </c>
      <c r="R116" s="25">
        <v>0</v>
      </c>
      <c r="S116" s="25">
        <v>0</v>
      </c>
      <c r="T116" s="25">
        <v>0</v>
      </c>
      <c r="U116" s="25">
        <v>0</v>
      </c>
      <c r="V116" s="25">
        <v>0</v>
      </c>
      <c r="W116" s="25">
        <v>0</v>
      </c>
      <c r="X116" s="25">
        <v>0</v>
      </c>
      <c r="Y116" s="25">
        <v>0</v>
      </c>
      <c r="Z116" s="25">
        <v>0</v>
      </c>
      <c r="AA116" s="25">
        <v>0</v>
      </c>
      <c r="AB116" s="25">
        <v>0</v>
      </c>
      <c r="AC116" s="25">
        <v>0</v>
      </c>
      <c r="AD116" s="25">
        <v>0</v>
      </c>
      <c r="AE116" s="25">
        <v>0</v>
      </c>
      <c r="AF116" s="25">
        <v>0</v>
      </c>
      <c r="AG116" s="25">
        <v>0</v>
      </c>
      <c r="AH116" s="25">
        <v>0</v>
      </c>
      <c r="AJ116" s="26"/>
      <c r="AK116" s="26"/>
    </row>
    <row r="117" spans="1:37" x14ac:dyDescent="0.25">
      <c r="A117" s="59"/>
      <c r="B117" s="23" t="s">
        <v>67</v>
      </c>
      <c r="C117" s="11" t="s">
        <v>142</v>
      </c>
      <c r="D117" s="16" t="s">
        <v>108</v>
      </c>
      <c r="E117" s="25">
        <v>0</v>
      </c>
      <c r="F117" s="25">
        <v>0</v>
      </c>
      <c r="G117" s="25">
        <v>0</v>
      </c>
      <c r="H117" s="25">
        <v>0</v>
      </c>
      <c r="I117" s="25">
        <v>0</v>
      </c>
      <c r="J117" s="25">
        <v>0</v>
      </c>
      <c r="K117" s="25">
        <v>0</v>
      </c>
      <c r="L117" s="25">
        <v>0</v>
      </c>
      <c r="M117" s="25">
        <v>0</v>
      </c>
      <c r="N117" s="25">
        <v>0</v>
      </c>
      <c r="O117" s="25">
        <v>0</v>
      </c>
      <c r="P117" s="25">
        <v>0</v>
      </c>
      <c r="Q117" s="25">
        <v>0</v>
      </c>
      <c r="R117" s="25">
        <v>0</v>
      </c>
      <c r="S117" s="25">
        <v>0</v>
      </c>
      <c r="T117" s="25">
        <v>0</v>
      </c>
      <c r="U117" s="25">
        <v>0</v>
      </c>
      <c r="V117" s="25">
        <v>0</v>
      </c>
      <c r="W117" s="25">
        <v>0</v>
      </c>
      <c r="X117" s="25">
        <v>0</v>
      </c>
      <c r="Y117" s="25">
        <v>0</v>
      </c>
      <c r="Z117" s="25">
        <v>0</v>
      </c>
      <c r="AA117" s="25">
        <v>0</v>
      </c>
      <c r="AB117" s="25">
        <v>0</v>
      </c>
      <c r="AC117" s="25">
        <v>0</v>
      </c>
      <c r="AD117" s="25">
        <v>0</v>
      </c>
      <c r="AE117" s="25">
        <v>0</v>
      </c>
      <c r="AF117" s="25">
        <v>0</v>
      </c>
      <c r="AG117" s="25">
        <v>0</v>
      </c>
      <c r="AH117" s="25">
        <v>0</v>
      </c>
      <c r="AJ117" s="26"/>
      <c r="AK117" s="26"/>
    </row>
    <row r="118" spans="1:37" x14ac:dyDescent="0.25">
      <c r="A118" s="59"/>
      <c r="B118" s="23" t="s">
        <v>69</v>
      </c>
      <c r="C118" s="11" t="s">
        <v>143</v>
      </c>
      <c r="D118" s="16" t="s">
        <v>108</v>
      </c>
      <c r="E118" s="25">
        <v>0</v>
      </c>
      <c r="F118" s="25">
        <v>0</v>
      </c>
      <c r="G118" s="25">
        <v>0</v>
      </c>
      <c r="H118" s="25">
        <v>0</v>
      </c>
      <c r="I118" s="25">
        <v>0</v>
      </c>
      <c r="J118" s="25">
        <v>0</v>
      </c>
      <c r="K118" s="25">
        <v>0</v>
      </c>
      <c r="L118" s="25">
        <v>0</v>
      </c>
      <c r="M118" s="25">
        <v>0</v>
      </c>
      <c r="N118" s="25">
        <v>0</v>
      </c>
      <c r="O118" s="25">
        <v>0</v>
      </c>
      <c r="P118" s="25">
        <v>0</v>
      </c>
      <c r="Q118" s="25">
        <v>0</v>
      </c>
      <c r="R118" s="25">
        <v>0</v>
      </c>
      <c r="S118" s="25">
        <v>0</v>
      </c>
      <c r="T118" s="25">
        <v>0</v>
      </c>
      <c r="U118" s="25">
        <v>0</v>
      </c>
      <c r="V118" s="25">
        <v>0</v>
      </c>
      <c r="W118" s="25">
        <v>0</v>
      </c>
      <c r="X118" s="25">
        <v>0</v>
      </c>
      <c r="Y118" s="17">
        <v>8.8640000000000004E-3</v>
      </c>
      <c r="Z118" s="17">
        <v>8.8640000000000004E-3</v>
      </c>
      <c r="AA118" s="17">
        <v>1.0651000000000001E-2</v>
      </c>
      <c r="AB118" s="17">
        <v>1.3252999999999999E-2</v>
      </c>
      <c r="AC118" s="17">
        <v>1.5446E-2</v>
      </c>
      <c r="AD118" s="17">
        <v>1.7649999999999999E-2</v>
      </c>
      <c r="AE118" s="17">
        <v>2.1759000000000001E-2</v>
      </c>
      <c r="AF118" s="17">
        <v>2.3160105699999999E-2</v>
      </c>
      <c r="AG118" s="17">
        <v>2.5330930800000002E-2</v>
      </c>
      <c r="AH118" s="17">
        <v>0</v>
      </c>
      <c r="AJ118" s="26"/>
      <c r="AK118" s="26"/>
    </row>
    <row r="119" spans="1:37" x14ac:dyDescent="0.25">
      <c r="C119" s="11"/>
      <c r="E119" s="17"/>
      <c r="F119" s="17"/>
      <c r="G119" s="17"/>
      <c r="H119" s="17"/>
      <c r="I119" s="17"/>
      <c r="J119" s="17"/>
      <c r="K119" s="17"/>
      <c r="L119" s="17"/>
      <c r="M119" s="17"/>
      <c r="N119" s="17"/>
      <c r="O119" s="17"/>
      <c r="P119" s="17"/>
      <c r="Q119" s="17"/>
      <c r="R119" s="17"/>
      <c r="S119" s="17"/>
      <c r="T119" s="17"/>
      <c r="U119" s="17"/>
      <c r="V119" s="17"/>
      <c r="W119" s="17"/>
      <c r="X119" s="17"/>
    </row>
    <row r="120" spans="1:37" x14ac:dyDescent="0.25">
      <c r="A120" s="64"/>
      <c r="B120" s="10" t="s">
        <v>144</v>
      </c>
      <c r="C120" s="11"/>
      <c r="D120" s="65"/>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J120" s="10"/>
      <c r="AK120" s="10"/>
    </row>
    <row r="121" spans="1:37" x14ac:dyDescent="0.25">
      <c r="A121" s="14"/>
      <c r="B121" s="15"/>
      <c r="C121" s="11"/>
      <c r="D121" s="16"/>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J121" s="15"/>
      <c r="AK121" s="15"/>
    </row>
    <row r="122" spans="1:37" x14ac:dyDescent="0.25">
      <c r="A122" s="67"/>
      <c r="B122" s="68" t="s">
        <v>145</v>
      </c>
      <c r="C122" s="11"/>
      <c r="D122" s="69"/>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J122" s="68"/>
      <c r="AK122" s="68"/>
    </row>
    <row r="123" spans="1:37" x14ac:dyDescent="0.25">
      <c r="A123" s="50"/>
      <c r="B123" s="71" t="s">
        <v>146</v>
      </c>
      <c r="C123" s="11" t="s">
        <v>147</v>
      </c>
      <c r="D123" s="72" t="s">
        <v>148</v>
      </c>
      <c r="E123" s="73">
        <f>'[3]07INA'!M$2730</f>
        <v>210.68955830826448</v>
      </c>
      <c r="F123" s="73">
        <f>'[3]07INA'!N$2730</f>
        <v>226.28528904850461</v>
      </c>
      <c r="G123" s="73">
        <f>'[3]07INA'!O$2730</f>
        <v>238.75736653930244</v>
      </c>
      <c r="H123" s="73">
        <f>'[3]07INA'!P$2730</f>
        <v>246.58302017794577</v>
      </c>
      <c r="I123" s="73">
        <f>'[3]07INA'!Q$2730</f>
        <v>276.4583749108254</v>
      </c>
      <c r="J123" s="73">
        <f>'[3]07INA'!R$2730</f>
        <v>304.57456820094978</v>
      </c>
      <c r="K123" s="73">
        <f>'[3]07INA'!S$2730</f>
        <v>334.10211389608185</v>
      </c>
      <c r="L123" s="73">
        <f>'[3]07INA'!T$2730</f>
        <v>358.94161133206461</v>
      </c>
      <c r="M123" s="73">
        <f>'[3]07INA'!U$2730</f>
        <v>363.60791945507646</v>
      </c>
      <c r="N123" s="73">
        <f>'[3]07INA'!V$2730</f>
        <v>381.62800677915533</v>
      </c>
      <c r="O123" s="73">
        <f>'[3]07INA'!W$2730</f>
        <v>445.38549047042841</v>
      </c>
      <c r="P123" s="73">
        <f>'[3]07INA'!X$2730</f>
        <v>468.02693796471817</v>
      </c>
      <c r="Q123" s="73">
        <f>'[3]07INA'!Y$2730</f>
        <v>483.18670468792902</v>
      </c>
      <c r="R123" s="73">
        <f>'[3]07INA'!Z$2730</f>
        <v>502.63572924568047</v>
      </c>
      <c r="S123" s="73">
        <f>'[3]07INA'!AA$2730</f>
        <v>564.91730818642964</v>
      </c>
      <c r="T123" s="73">
        <f>'[3]07INA'!AB$2730</f>
        <v>590.60983350746369</v>
      </c>
      <c r="U123" s="73">
        <f>'[3]07INA'!AC$2730</f>
        <v>584.89190571969698</v>
      </c>
      <c r="V123" s="73">
        <f>'[3]07INA'!AD$2730</f>
        <v>624.00158319934599</v>
      </c>
      <c r="W123" s="73">
        <f>'[3]07INA'!AE$2730</f>
        <v>666.9354941092339</v>
      </c>
      <c r="X123" s="73">
        <f>'[3]07INA'!AF$2730</f>
        <v>729.85214318043165</v>
      </c>
      <c r="Y123" s="73">
        <f>'[3]07INA'!AG$2730</f>
        <v>791.6302004797958</v>
      </c>
      <c r="Z123" s="73">
        <f>'[3]07INA'!AH$2730</f>
        <v>877.40909697596317</v>
      </c>
      <c r="AA123" s="73">
        <f>'[3]07INA'!AI$2730</f>
        <v>971.04573963317534</v>
      </c>
      <c r="AB123" s="73">
        <f>'[3]07INA'!AJ$2730</f>
        <v>1012.1716656438314</v>
      </c>
      <c r="AC123" s="73">
        <f>'[3]07INA'!AK$2730</f>
        <v>1012.1716656438314</v>
      </c>
      <c r="AD123" s="73">
        <f>'[3]07INA'!AL$2730</f>
        <v>1048.3227636646131</v>
      </c>
      <c r="AE123" s="73">
        <f>'[3]07INA'!AM$2730</f>
        <v>1092.5845813429808</v>
      </c>
      <c r="AF123" s="73">
        <f>'[3]07INA'!AN$2730</f>
        <v>1133.2192101839755</v>
      </c>
      <c r="AG123" s="73">
        <f>'[3]07INA'!AO$2730</f>
        <v>1167.1760811325712</v>
      </c>
      <c r="AH123" s="73">
        <f>'[3]07INA'!AP$2730</f>
        <v>1206.8201782695244</v>
      </c>
      <c r="AJ123" s="71" t="s">
        <v>149</v>
      </c>
      <c r="AK123" s="168" t="s">
        <v>455</v>
      </c>
    </row>
    <row r="124" spans="1:37" x14ac:dyDescent="0.25">
      <c r="A124" s="50"/>
      <c r="B124" s="71" t="s">
        <v>150</v>
      </c>
      <c r="C124" s="11" t="s">
        <v>151</v>
      </c>
      <c r="D124" s="72" t="s">
        <v>148</v>
      </c>
      <c r="E124" s="73">
        <f>'[3]07INA'!M$3366</f>
        <v>194.25510360215713</v>
      </c>
      <c r="F124" s="73">
        <f>'[3]07INA'!N$3366</f>
        <v>208.82343433241732</v>
      </c>
      <c r="G124" s="73">
        <f>'[3]07INA'!O$3366</f>
        <v>231.34940004940509</v>
      </c>
      <c r="H124" s="73">
        <f>'[3]07INA'!P$3366</f>
        <v>248.070330078349</v>
      </c>
      <c r="I124" s="73">
        <f>'[3]07INA'!Q$3366</f>
        <v>269.05812251153446</v>
      </c>
      <c r="J124" s="73">
        <f>'[3]07INA'!R$3366</f>
        <v>288.46671259874631</v>
      </c>
      <c r="K124" s="73">
        <f>'[3]07INA'!S$3366</f>
        <v>315.5755874174813</v>
      </c>
      <c r="L124" s="73">
        <f>'[3]07INA'!T$3366</f>
        <v>338.84122014047551</v>
      </c>
      <c r="M124" s="73">
        <f>'[3]07INA'!U$3366</f>
        <v>317.40991048160362</v>
      </c>
      <c r="N124" s="73">
        <f>'[3]07INA'!V$3366</f>
        <v>327.99661965182304</v>
      </c>
      <c r="O124" s="73">
        <f>'[3]07INA'!W$3366</f>
        <v>357.96718844191497</v>
      </c>
      <c r="P124" s="73">
        <f>'[3]07INA'!X$3366</f>
        <v>379.78174276139868</v>
      </c>
      <c r="Q124" s="73">
        <f>'[3]07INA'!Y$3366</f>
        <v>374.87107018596788</v>
      </c>
      <c r="R124" s="73">
        <f>'[3]07INA'!Z$3366</f>
        <v>359.7654892312982</v>
      </c>
      <c r="S124" s="73">
        <f>'[3]07INA'!AA$3366</f>
        <v>413.19021257861056</v>
      </c>
      <c r="T124" s="73">
        <f>'[3]07INA'!AB$3366</f>
        <v>392.04243069169593</v>
      </c>
      <c r="U124" s="73">
        <f>'[3]07INA'!AC$3366</f>
        <v>352.75864719974493</v>
      </c>
      <c r="V124" s="73">
        <f>'[3]07INA'!AD$3366</f>
        <v>306.40711363390187</v>
      </c>
      <c r="W124" s="73">
        <f>'[3]07INA'!AE$3366</f>
        <v>323.63819590648882</v>
      </c>
      <c r="X124" s="73">
        <f>'[3]07INA'!AF$3366</f>
        <v>392.27000951417097</v>
      </c>
      <c r="Y124" s="73">
        <f>'[3]07INA'!AG$3366</f>
        <v>424.33896035193249</v>
      </c>
      <c r="Z124" s="73">
        <f>'[3]07INA'!AH$3366</f>
        <v>608.65461649911992</v>
      </c>
      <c r="AA124" s="73">
        <f>'[3]07INA'!AI$3366</f>
        <v>796.71881281414653</v>
      </c>
      <c r="AB124" s="73">
        <f>'[3]07INA'!AJ$3366</f>
        <v>802.60536160978313</v>
      </c>
      <c r="AC124" s="73">
        <f>'[3]07INA'!AK$3366</f>
        <v>807.41665855868325</v>
      </c>
      <c r="AD124" s="73">
        <f>'[3]07INA'!AL$3366</f>
        <v>789.07377483536709</v>
      </c>
      <c r="AE124" s="73">
        <f>'[3]07INA'!AM$3366</f>
        <v>621.45136435576592</v>
      </c>
      <c r="AF124" s="73">
        <f>'[3]07INA'!AN$3366</f>
        <v>712.96495492322447</v>
      </c>
      <c r="AG124" s="73">
        <f>'[3]07INA'!AO$3366</f>
        <v>831.5158770184587</v>
      </c>
      <c r="AH124" s="73">
        <f>'[3]07INA'!AP$3366</f>
        <v>833.07165466668414</v>
      </c>
      <c r="AJ124" s="71"/>
      <c r="AK124" s="168" t="s">
        <v>456</v>
      </c>
    </row>
    <row r="125" spans="1:37" x14ac:dyDescent="0.25">
      <c r="A125" s="50"/>
      <c r="B125" s="71" t="s">
        <v>152</v>
      </c>
      <c r="C125" s="11" t="s">
        <v>153</v>
      </c>
      <c r="D125" s="72" t="s">
        <v>148</v>
      </c>
      <c r="E125" s="73">
        <f>'[3]07INA'!M$3578</f>
        <v>0</v>
      </c>
      <c r="F125" s="73">
        <f>'[3]07INA'!N$3578</f>
        <v>0</v>
      </c>
      <c r="G125" s="73">
        <f>'[3]07INA'!O$3578</f>
        <v>0</v>
      </c>
      <c r="H125" s="73">
        <f>'[3]07INA'!P$3578</f>
        <v>0</v>
      </c>
      <c r="I125" s="73">
        <f>'[3]07INA'!Q$3578</f>
        <v>0</v>
      </c>
      <c r="J125" s="73">
        <f>'[3]07INA'!R$3578</f>
        <v>0</v>
      </c>
      <c r="K125" s="73">
        <f>'[3]07INA'!S$3578</f>
        <v>0</v>
      </c>
      <c r="L125" s="73">
        <f>'[3]07INA'!T$3578</f>
        <v>0</v>
      </c>
      <c r="M125" s="73">
        <f>'[3]07INA'!U$3578</f>
        <v>0</v>
      </c>
      <c r="N125" s="73">
        <f>'[3]07INA'!V$3578</f>
        <v>0</v>
      </c>
      <c r="O125" s="73">
        <f>'[3]07INA'!W$3578</f>
        <v>0</v>
      </c>
      <c r="P125" s="73">
        <f>'[3]07INA'!X$3578</f>
        <v>0</v>
      </c>
      <c r="Q125" s="73">
        <f>'[3]07INA'!Y$3578</f>
        <v>0</v>
      </c>
      <c r="R125" s="73">
        <f>'[3]07INA'!Z$3578</f>
        <v>0</v>
      </c>
      <c r="S125" s="73">
        <f>'[3]07INA'!AA$3578</f>
        <v>0</v>
      </c>
      <c r="T125" s="73">
        <f>'[3]07INA'!AB$3578</f>
        <v>0</v>
      </c>
      <c r="U125" s="73">
        <f>'[3]07INA'!AC$3578</f>
        <v>0</v>
      </c>
      <c r="V125" s="73">
        <f>'[3]07INA'!AD$3578</f>
        <v>0</v>
      </c>
      <c r="W125" s="73">
        <f>'[3]07INA'!AE$3578</f>
        <v>0</v>
      </c>
      <c r="X125" s="73">
        <f>'[3]07INA'!AF$3578</f>
        <v>0</v>
      </c>
      <c r="Y125" s="73">
        <f>'[3]07INA'!AG$3578</f>
        <v>0</v>
      </c>
      <c r="Z125" s="73">
        <f>'[3]07INA'!AH$3578</f>
        <v>0</v>
      </c>
      <c r="AA125" s="73">
        <f>'[3]07INA'!AI$3578</f>
        <v>0</v>
      </c>
      <c r="AB125" s="73">
        <f>'[3]07INA'!AJ$3578</f>
        <v>0</v>
      </c>
      <c r="AC125" s="73">
        <f>'[3]07INA'!AK$3578</f>
        <v>0</v>
      </c>
      <c r="AD125" s="73">
        <f>'[3]07INA'!AL$3578</f>
        <v>0</v>
      </c>
      <c r="AE125" s="73">
        <f>'[3]07INA'!AM$3578</f>
        <v>0</v>
      </c>
      <c r="AF125" s="73">
        <f>'[3]07INA'!AN$3578</f>
        <v>0</v>
      </c>
      <c r="AG125" s="73">
        <f>'[3]07INA'!AO$3578</f>
        <v>0</v>
      </c>
      <c r="AH125" s="73">
        <f>'[3]07INA'!AP$3578</f>
        <v>0</v>
      </c>
      <c r="AJ125" s="71"/>
      <c r="AK125" s="168" t="s">
        <v>457</v>
      </c>
    </row>
    <row r="126" spans="1:37" x14ac:dyDescent="0.25">
      <c r="A126" s="50"/>
      <c r="B126" s="71" t="s">
        <v>154</v>
      </c>
      <c r="C126" s="11" t="s">
        <v>155</v>
      </c>
      <c r="D126" s="72" t="s">
        <v>148</v>
      </c>
      <c r="E126" s="73">
        <f>'[3]07INA'!M$3472</f>
        <v>1.1220309222221325</v>
      </c>
      <c r="F126" s="73">
        <f>'[3]07INA'!N$3472</f>
        <v>1.068920239273552</v>
      </c>
      <c r="G126" s="73">
        <f>'[3]07INA'!O$3472</f>
        <v>1.1385304276812298</v>
      </c>
      <c r="H126" s="73">
        <f>'[3]07INA'!P$3472</f>
        <v>1.3136707483235066</v>
      </c>
      <c r="I126" s="73">
        <f>'[3]07INA'!Q$3472</f>
        <v>1.4605162124282163</v>
      </c>
      <c r="J126" s="73">
        <f>'[3]07INA'!R$3472</f>
        <v>1.9808564724539572</v>
      </c>
      <c r="K126" s="73">
        <f>'[3]07INA'!S$3472</f>
        <v>2.1936421314544141</v>
      </c>
      <c r="L126" s="73">
        <f>'[3]07INA'!T$3472</f>
        <v>2.3851629416430709</v>
      </c>
      <c r="M126" s="73">
        <f>'[3]07INA'!U$3472</f>
        <v>2.6182216501826829</v>
      </c>
      <c r="N126" s="73">
        <f>'[3]07INA'!V$3472</f>
        <v>2.8144977176297448</v>
      </c>
      <c r="O126" s="73">
        <f>'[3]07INA'!W$3472</f>
        <v>2.9163605459775588</v>
      </c>
      <c r="P126" s="73">
        <f>'[3]07INA'!X$3472</f>
        <v>3.0396065666436045</v>
      </c>
      <c r="Q126" s="73">
        <f>'[3]07INA'!Y$3472</f>
        <v>2.9163249084443721</v>
      </c>
      <c r="R126" s="73">
        <f>'[3]07INA'!Z$3472</f>
        <v>2.3663322035885423</v>
      </c>
      <c r="S126" s="73">
        <f>'[3]07INA'!AA$3472</f>
        <v>2.4920667999210693</v>
      </c>
      <c r="T126" s="73">
        <f>'[3]07INA'!AB$3472</f>
        <v>1.8880110350159831</v>
      </c>
      <c r="U126" s="73">
        <f>'[3]07INA'!AC$3472</f>
        <v>1.8416912329540973</v>
      </c>
      <c r="V126" s="73">
        <f>'[3]07INA'!AD$3472</f>
        <v>3.2179030453962021</v>
      </c>
      <c r="W126" s="73">
        <f>'[3]07INA'!AE$3472</f>
        <v>3.1331556903723632</v>
      </c>
      <c r="X126" s="73">
        <f>'[3]07INA'!AF$3472</f>
        <v>2.8374158220882637</v>
      </c>
      <c r="Y126" s="73">
        <f>'[3]07INA'!AG$3472</f>
        <v>2.3768194192781769</v>
      </c>
      <c r="Z126" s="73">
        <f>'[3]07INA'!AH$3472</f>
        <v>2.4876431723865471</v>
      </c>
      <c r="AA126" s="73">
        <f>'[3]07INA'!AI$3472</f>
        <v>2.3055968636906314</v>
      </c>
      <c r="AB126" s="73">
        <f>'[3]07INA'!AJ$3472</f>
        <v>1.3272647862184686</v>
      </c>
      <c r="AC126" s="73">
        <f>'[3]07INA'!AK$3472</f>
        <v>1.3272647862184686</v>
      </c>
      <c r="AD126" s="73">
        <f>'[3]07INA'!AL$3472</f>
        <v>1.1077496183189353</v>
      </c>
      <c r="AE126" s="73">
        <f>'[3]07INA'!AM$3472</f>
        <v>1.3466771557108534</v>
      </c>
      <c r="AF126" s="73">
        <f>'[3]07INA'!AN$3472</f>
        <v>1.3982016322294881</v>
      </c>
      <c r="AG126" s="73">
        <f>'[3]07INA'!AO$3472</f>
        <v>1.501923809199341</v>
      </c>
      <c r="AH126" s="73">
        <f>'[3]07INA'!AP$3472</f>
        <v>1.2077846397348402</v>
      </c>
      <c r="AJ126" s="71"/>
      <c r="AK126" s="168" t="s">
        <v>458</v>
      </c>
    </row>
    <row r="127" spans="1:37" x14ac:dyDescent="0.25">
      <c r="A127" s="50"/>
      <c r="B127" s="71" t="s">
        <v>156</v>
      </c>
      <c r="C127" s="11" t="s">
        <v>157</v>
      </c>
      <c r="D127" s="72" t="s">
        <v>148</v>
      </c>
      <c r="E127" s="73">
        <f>SUM('[3]07INA'!M$2836,'[3]07INA'!M$3048,'[3]07INA'!M$3154)</f>
        <v>25.554204899400236</v>
      </c>
      <c r="F127" s="73">
        <f>SUM('[3]07INA'!N$2836,'[3]07INA'!N$3048,'[3]07INA'!N$3154)</f>
        <v>39.116375153268834</v>
      </c>
      <c r="G127" s="73">
        <f>SUM('[3]07INA'!O$2836,'[3]07INA'!O$3048,'[3]07INA'!O$3154)</f>
        <v>44.640878113258559</v>
      </c>
      <c r="H127" s="73">
        <f>SUM('[3]07INA'!P$2836,'[3]07INA'!P$3048,'[3]07INA'!P$3154)</f>
        <v>51.432410445630474</v>
      </c>
      <c r="I127" s="73">
        <f>SUM('[3]07INA'!Q$2836,'[3]07INA'!Q$3048,'[3]07INA'!Q$3154)</f>
        <v>56.19598857280446</v>
      </c>
      <c r="J127" s="73">
        <f>SUM('[3]07INA'!R$2836,'[3]07INA'!R$3048,'[3]07INA'!R$3154)</f>
        <v>60.493733582344767</v>
      </c>
      <c r="K127" s="73">
        <f>SUM('[3]07INA'!S$2836,'[3]07INA'!S$3048,'[3]07INA'!S$3154)</f>
        <v>69.837029915211701</v>
      </c>
      <c r="L127" s="73">
        <f>SUM('[3]07INA'!T$2836,'[3]07INA'!T$3048,'[3]07INA'!T$3154)</f>
        <v>72.532148598636041</v>
      </c>
      <c r="M127" s="73">
        <f>SUM('[3]07INA'!U$2836,'[3]07INA'!U$3048,'[3]07INA'!U$3154)</f>
        <v>44.070352956644605</v>
      </c>
      <c r="N127" s="73">
        <f>SUM('[3]07INA'!V$2836,'[3]07INA'!V$3048,'[3]07INA'!V$3154)</f>
        <v>38.831737424423828</v>
      </c>
      <c r="O127" s="73">
        <f>SUM('[3]07INA'!W$2836,'[3]07INA'!W$3048,'[3]07INA'!W$3154)</f>
        <v>41.64350987437048</v>
      </c>
      <c r="P127" s="73">
        <f>SUM('[3]07INA'!X$2836,'[3]07INA'!X$3048,'[3]07INA'!X$3154)</f>
        <v>50.989426441492384</v>
      </c>
      <c r="Q127" s="73">
        <f>SUM('[3]07INA'!Y$2836,'[3]07INA'!Y$3048,'[3]07INA'!Y$3154)</f>
        <v>55.265522779177701</v>
      </c>
      <c r="R127" s="73">
        <f>SUM('[3]07INA'!Z$2836,'[3]07INA'!Z$3048,'[3]07INA'!Z$3154)</f>
        <v>66.733255166775621</v>
      </c>
      <c r="S127" s="73">
        <f>SUM('[3]07INA'!AA$2836,'[3]07INA'!AA$3048,'[3]07INA'!AA$3154)</f>
        <v>84.28890415956343</v>
      </c>
      <c r="T127" s="73">
        <f>SUM('[3]07INA'!AB$2836,'[3]07INA'!AB$3048,'[3]07INA'!AB$3154)</f>
        <v>80.296891050344968</v>
      </c>
      <c r="U127" s="73">
        <f>SUM('[3]07INA'!AC$2836,'[3]07INA'!AC$3048,'[3]07INA'!AC$3154)</f>
        <v>83.948125237047776</v>
      </c>
      <c r="V127" s="73">
        <f>SUM('[3]07INA'!AD$2836,'[3]07INA'!AD$3048,'[3]07INA'!AD$3154)</f>
        <v>87.085392877629616</v>
      </c>
      <c r="W127" s="73">
        <f>SUM('[3]07INA'!AE$2836,'[3]07INA'!AE$3048,'[3]07INA'!AE$3154)</f>
        <v>91.070795234073614</v>
      </c>
      <c r="X127" s="73">
        <f>SUM('[3]07INA'!AF$2836,'[3]07INA'!AF$3048,'[3]07INA'!AF$3154)</f>
        <v>95.376838761546296</v>
      </c>
      <c r="Y127" s="73">
        <f>SUM('[3]07INA'!AG$2836,'[3]07INA'!AG$3048,'[3]07INA'!AG$3154)</f>
        <v>121.86766627567542</v>
      </c>
      <c r="Z127" s="73">
        <f>SUM('[3]07INA'!AH$2836,'[3]07INA'!AH$3048,'[3]07INA'!AH$3154)</f>
        <v>123.07011548955103</v>
      </c>
      <c r="AA127" s="73">
        <f>SUM('[3]07INA'!AI$2836,'[3]07INA'!AI$3048,'[3]07INA'!AI$3154)</f>
        <v>134.70549361943608</v>
      </c>
      <c r="AB127" s="73">
        <f>SUM('[3]07INA'!AJ$2836,'[3]07INA'!AJ$3048,'[3]07INA'!AJ$3154)</f>
        <v>143.69755080710326</v>
      </c>
      <c r="AC127" s="73">
        <f>SUM('[3]07INA'!AK$2836,'[3]07INA'!AK$3048,'[3]07INA'!AK$3154)</f>
        <v>143.69755080710326</v>
      </c>
      <c r="AD127" s="73">
        <f>SUM('[3]07INA'!AL$2836,'[3]07INA'!AL$3048,'[3]07INA'!AL$3154)</f>
        <v>149.83684936607821</v>
      </c>
      <c r="AE127" s="73">
        <f>SUM('[3]07INA'!AM$2836,'[3]07INA'!AM$3048,'[3]07INA'!AM$3154)</f>
        <v>168.44624865976621</v>
      </c>
      <c r="AF127" s="73">
        <f>SUM('[3]07INA'!AN$2836,'[3]07INA'!AN$3048,'[3]07INA'!AN$3154)</f>
        <v>185.55513044990693</v>
      </c>
      <c r="AG127" s="73">
        <f>SUM('[3]07INA'!AO$2836,'[3]07INA'!AO$3048,'[3]07INA'!AO$3154)</f>
        <v>197.54831354418928</v>
      </c>
      <c r="AH127" s="73">
        <f>SUM('[3]07INA'!AP$2836,'[3]07INA'!AP$3048,'[3]07INA'!AP$3154)</f>
        <v>173.7719011005197</v>
      </c>
      <c r="AJ127" s="71"/>
      <c r="AK127" s="168" t="s">
        <v>459</v>
      </c>
    </row>
    <row r="128" spans="1:37" x14ac:dyDescent="0.25">
      <c r="A128" s="50"/>
      <c r="B128" s="71" t="s">
        <v>158</v>
      </c>
      <c r="C128" s="11" t="s">
        <v>159</v>
      </c>
      <c r="D128" s="72" t="s">
        <v>148</v>
      </c>
      <c r="E128" s="73">
        <f>'[3]07INA'!M$4532</f>
        <v>0</v>
      </c>
      <c r="F128" s="73">
        <f>'[3]07INA'!N$4532</f>
        <v>0</v>
      </c>
      <c r="G128" s="73">
        <f>'[3]07INA'!O$4532</f>
        <v>0</v>
      </c>
      <c r="H128" s="73">
        <f>'[3]07INA'!P$4532</f>
        <v>0</v>
      </c>
      <c r="I128" s="73">
        <f>'[3]07INA'!Q$4532</f>
        <v>0</v>
      </c>
      <c r="J128" s="73">
        <f>'[3]07INA'!R$4532</f>
        <v>0</v>
      </c>
      <c r="K128" s="73">
        <f>'[3]07INA'!S$4532</f>
        <v>0</v>
      </c>
      <c r="L128" s="73">
        <f>'[3]07INA'!T$4532</f>
        <v>0.79903969928400009</v>
      </c>
      <c r="M128" s="73">
        <f>'[3]07INA'!U$4532</f>
        <v>1.0710264719024964</v>
      </c>
      <c r="N128" s="73">
        <f>'[3]07INA'!V$4532</f>
        <v>1.0595485093717043</v>
      </c>
      <c r="O128" s="73">
        <f>'[3]07INA'!W$4532</f>
        <v>0.98809098025489128</v>
      </c>
      <c r="P128" s="73">
        <f>'[3]07INA'!X$4532</f>
        <v>0.7887966502101269</v>
      </c>
      <c r="Q128" s="73">
        <f>'[3]07INA'!Y$4532</f>
        <v>0.66761551804711539</v>
      </c>
      <c r="R128" s="73">
        <f>'[3]07INA'!Z$4532</f>
        <v>0.610881580460092</v>
      </c>
      <c r="S128" s="73">
        <f>'[3]07INA'!AA$4532</f>
        <v>0.48006448520683087</v>
      </c>
      <c r="T128" s="73">
        <f>'[3]07INA'!AB$4532</f>
        <v>0.24269481824749195</v>
      </c>
      <c r="U128" s="73">
        <f>'[3]07INA'!AC$4532</f>
        <v>0.2381363114210712</v>
      </c>
      <c r="V128" s="73">
        <f>'[3]07INA'!AD$4532</f>
        <v>0.27854610631280741</v>
      </c>
      <c r="W128" s="73">
        <f>'[3]07INA'!AE$4532</f>
        <v>0.7053573168928976</v>
      </c>
      <c r="X128" s="73">
        <f>'[3]07INA'!AF$4532</f>
        <v>1.0873339025114879</v>
      </c>
      <c r="Y128" s="73">
        <f>'[3]07INA'!AG$4532</f>
        <v>1.1100184698474127</v>
      </c>
      <c r="Z128" s="73">
        <f>'[3]07INA'!AH$4532</f>
        <v>1.0259329194149971</v>
      </c>
      <c r="AA128" s="73">
        <f>'[3]07INA'!AI$4532</f>
        <v>0.8732524100706478</v>
      </c>
      <c r="AB128" s="73">
        <f>'[3]07INA'!AJ$4532</f>
        <v>1.0518547833657854</v>
      </c>
      <c r="AC128" s="73">
        <f>'[3]07INA'!AK$4532</f>
        <v>1.1752542431078887</v>
      </c>
      <c r="AD128" s="73">
        <f>'[3]07INA'!AL$4532</f>
        <v>1.3959769667337023</v>
      </c>
      <c r="AE128" s="73">
        <f>'[3]07INA'!AM$4532</f>
        <v>1.1634497040161114</v>
      </c>
      <c r="AF128" s="73">
        <f>'[3]07INA'!AN$4532</f>
        <v>0.52265492542268044</v>
      </c>
      <c r="AG128" s="73">
        <f>'[3]07INA'!AO$4532</f>
        <v>1.3283953258994279</v>
      </c>
      <c r="AH128" s="73">
        <f>'[3]07INA'!AP$4532</f>
        <v>1.1269541624903499</v>
      </c>
      <c r="AJ128" s="71"/>
      <c r="AK128" s="168" t="s">
        <v>460</v>
      </c>
    </row>
    <row r="129" spans="1:37" x14ac:dyDescent="0.25">
      <c r="A129" s="50"/>
      <c r="B129" s="71" t="s">
        <v>160</v>
      </c>
      <c r="C129" s="11" t="s">
        <v>161</v>
      </c>
      <c r="D129" s="72" t="s">
        <v>148</v>
      </c>
      <c r="E129" s="73">
        <f>'[3]07INA'!M$7394</f>
        <v>0</v>
      </c>
      <c r="F129" s="73">
        <f>'[3]07INA'!N$7394</f>
        <v>0</v>
      </c>
      <c r="G129" s="73">
        <f>'[3]07INA'!O$7394</f>
        <v>0</v>
      </c>
      <c r="H129" s="73">
        <f>'[3]07INA'!P$7394</f>
        <v>0</v>
      </c>
      <c r="I129" s="73">
        <f>'[3]07INA'!Q$7394</f>
        <v>0</v>
      </c>
      <c r="J129" s="73">
        <f>'[3]07INA'!R$7394</f>
        <v>0</v>
      </c>
      <c r="K129" s="73">
        <f>'[3]07INA'!S$7394</f>
        <v>0</v>
      </c>
      <c r="L129" s="73">
        <f>'[3]07INA'!T$7394</f>
        <v>0</v>
      </c>
      <c r="M129" s="73">
        <f>'[3]07INA'!U$7394</f>
        <v>0</v>
      </c>
      <c r="N129" s="73">
        <f>'[3]07INA'!V$7394</f>
        <v>0</v>
      </c>
      <c r="O129" s="73">
        <f>'[3]07INA'!W$7394</f>
        <v>0.1585644372201318</v>
      </c>
      <c r="P129" s="73">
        <f>'[3]07INA'!X$7394</f>
        <v>0.17618270802236871</v>
      </c>
      <c r="Q129" s="73">
        <f>'[3]07INA'!Y$7394</f>
        <v>0.19086460035756608</v>
      </c>
      <c r="R129" s="73">
        <f>'[3]07INA'!Z$7394</f>
        <v>0.19086460035756608</v>
      </c>
      <c r="S129" s="73">
        <f>'[3]07INA'!AA$7394</f>
        <v>0.19673735729164504</v>
      </c>
      <c r="T129" s="73">
        <f>'[3]07INA'!AB$7394</f>
        <v>0.19673735729164504</v>
      </c>
      <c r="U129" s="73">
        <f>'[3]07INA'!AC$7394</f>
        <v>0.24159031203962084</v>
      </c>
      <c r="V129" s="73">
        <f>'[3]07INA'!AD$7394</f>
        <v>0.30577150805014658</v>
      </c>
      <c r="W129" s="73">
        <f>'[3]07INA'!AE$7394</f>
        <v>0.29233022404794218</v>
      </c>
      <c r="X129" s="73">
        <f>'[3]07INA'!AF$7394</f>
        <v>0.39822645606530915</v>
      </c>
      <c r="Y129" s="73">
        <f>'[3]07INA'!AG$7394</f>
        <v>0.31868701205226468</v>
      </c>
      <c r="Z129" s="73">
        <f>'[3]07INA'!AH$7394</f>
        <v>0.3153528000517179</v>
      </c>
      <c r="AA129" s="73">
        <f>'[3]07INA'!AI$7394</f>
        <v>0.3905298360640469</v>
      </c>
      <c r="AB129" s="73">
        <f>'[3]07INA'!AJ$7394</f>
        <v>0.46263783607587267</v>
      </c>
      <c r="AC129" s="73">
        <f>'[3]07INA'!AK$7394</f>
        <v>0.55746198009142389</v>
      </c>
      <c r="AD129" s="73">
        <f>'[3]07INA'!AL$7394</f>
        <v>0.73813788732105456</v>
      </c>
      <c r="AE129" s="73">
        <f>'[3]07INA'!AM$7394</f>
        <v>0.80236800013158838</v>
      </c>
      <c r="AF129" s="73">
        <f>'[3]07INA'!AN$7394</f>
        <v>0.84828975133911966</v>
      </c>
      <c r="AG129" s="73">
        <f>'[3]07INA'!AO$7394</f>
        <v>0.98696149576186187</v>
      </c>
      <c r="AH129" s="73">
        <f>'[3]07INA'!AP$7394</f>
        <v>1.0845769645778709</v>
      </c>
      <c r="AJ129" s="71"/>
      <c r="AK129" s="168" t="s">
        <v>461</v>
      </c>
    </row>
    <row r="130" spans="1:37" x14ac:dyDescent="0.25">
      <c r="A130" s="50"/>
      <c r="B130" s="71" t="s">
        <v>162</v>
      </c>
      <c r="C130" s="11" t="s">
        <v>163</v>
      </c>
      <c r="D130" s="72" t="s">
        <v>148</v>
      </c>
      <c r="E130" s="73">
        <f>SUM('[3]07INA'!M$80,'[3]07INA'!M$716,'[3]07INA'!M$1670,'[3]07INA'!M$1776)</f>
        <v>0</v>
      </c>
      <c r="F130" s="73">
        <f>SUM('[3]07INA'!N$80,'[3]07INA'!N$716,'[3]07INA'!N$1670,'[3]07INA'!N$1776)</f>
        <v>0</v>
      </c>
      <c r="G130" s="73">
        <f>SUM('[3]07INA'!O$80,'[3]07INA'!O$716,'[3]07INA'!O$1670,'[3]07INA'!O$1776)</f>
        <v>0</v>
      </c>
      <c r="H130" s="73">
        <f>SUM('[3]07INA'!P$80,'[3]07INA'!P$716,'[3]07INA'!P$1670,'[3]07INA'!P$1776)</f>
        <v>0</v>
      </c>
      <c r="I130" s="73">
        <f>SUM('[3]07INA'!Q$80,'[3]07INA'!Q$716,'[3]07INA'!Q$1670,'[3]07INA'!Q$1776)</f>
        <v>0</v>
      </c>
      <c r="J130" s="73">
        <f>SUM('[3]07INA'!R$80,'[3]07INA'!R$716,'[3]07INA'!R$1670,'[3]07INA'!R$1776)</f>
        <v>0</v>
      </c>
      <c r="K130" s="73">
        <f>SUM('[3]07INA'!S$80,'[3]07INA'!S$716,'[3]07INA'!S$1670,'[3]07INA'!S$1776)</f>
        <v>0</v>
      </c>
      <c r="L130" s="73">
        <f>SUM('[3]07INA'!T$80,'[3]07INA'!T$716,'[3]07INA'!T$1670,'[3]07INA'!T$1776)</f>
        <v>0</v>
      </c>
      <c r="M130" s="73">
        <f>SUM('[3]07INA'!U$80,'[3]07INA'!U$716,'[3]07INA'!U$1670,'[3]07INA'!U$1776)</f>
        <v>0</v>
      </c>
      <c r="N130" s="73">
        <f>SUM('[3]07INA'!V$80,'[3]07INA'!V$716,'[3]07INA'!V$1670,'[3]07INA'!V$1776)</f>
        <v>0</v>
      </c>
      <c r="O130" s="73">
        <f>SUM('[3]07INA'!W$80,'[3]07INA'!W$716,'[3]07INA'!W$1670,'[3]07INA'!W$1776)</f>
        <v>0</v>
      </c>
      <c r="P130" s="73">
        <f>SUM('[3]07INA'!X$80,'[3]07INA'!X$716,'[3]07INA'!X$1670,'[3]07INA'!X$1776)</f>
        <v>0</v>
      </c>
      <c r="Q130" s="73">
        <f>SUM('[3]07INA'!Y$80,'[3]07INA'!Y$716,'[3]07INA'!Y$1670,'[3]07INA'!Y$1776)</f>
        <v>0</v>
      </c>
      <c r="R130" s="73">
        <f>SUM('[3]07INA'!Z$80,'[3]07INA'!Z$716,'[3]07INA'!Z$1670,'[3]07INA'!Z$1776)</f>
        <v>0</v>
      </c>
      <c r="S130" s="73">
        <f>SUM('[3]07INA'!AA$80,'[3]07INA'!AA$716,'[3]07INA'!AA$1670,'[3]07INA'!AA$1776)</f>
        <v>0</v>
      </c>
      <c r="T130" s="73">
        <f>SUM('[3]07INA'!AB$80,'[3]07INA'!AB$716,'[3]07INA'!AB$1670,'[3]07INA'!AB$1776)</f>
        <v>0</v>
      </c>
      <c r="U130" s="73">
        <f>SUM('[3]07INA'!AC$80,'[3]07INA'!AC$716,'[3]07INA'!AC$1670,'[3]07INA'!AC$1776)</f>
        <v>0</v>
      </c>
      <c r="V130" s="73">
        <f>SUM('[3]07INA'!AD$80,'[3]07INA'!AD$716,'[3]07INA'!AD$1670,'[3]07INA'!AD$1776)</f>
        <v>0</v>
      </c>
      <c r="W130" s="73">
        <f>SUM('[3]07INA'!AE$80,'[3]07INA'!AE$716,'[3]07INA'!AE$1670,'[3]07INA'!AE$1776)</f>
        <v>0</v>
      </c>
      <c r="X130" s="73">
        <f>SUM('[3]07INA'!AF$80,'[3]07INA'!AF$716,'[3]07INA'!AF$1670,'[3]07INA'!AF$1776)</f>
        <v>0</v>
      </c>
      <c r="Y130" s="73">
        <f>SUM('[3]07INA'!AG$80,'[3]07INA'!AG$716,'[3]07INA'!AG$1670,'[3]07INA'!AG$1776)</f>
        <v>0</v>
      </c>
      <c r="Z130" s="73">
        <f>SUM('[3]07INA'!AH$80,'[3]07INA'!AH$716,'[3]07INA'!AH$1670,'[3]07INA'!AH$1776)</f>
        <v>0</v>
      </c>
      <c r="AA130" s="73">
        <f>SUM('[3]07INA'!AI$80,'[3]07INA'!AI$716,'[3]07INA'!AI$1670,'[3]07INA'!AI$1776)</f>
        <v>0</v>
      </c>
      <c r="AB130" s="73">
        <f>SUM('[3]07INA'!AJ$80,'[3]07INA'!AJ$716,'[3]07INA'!AJ$1670,'[3]07INA'!AJ$1776)</f>
        <v>0</v>
      </c>
      <c r="AC130" s="73">
        <f>SUM('[3]07INA'!AK$80,'[3]07INA'!AK$716,'[3]07INA'!AK$1670,'[3]07INA'!AK$1776)</f>
        <v>0</v>
      </c>
      <c r="AD130" s="73">
        <f>SUM('[3]07INA'!AL$80,'[3]07INA'!AL$716,'[3]07INA'!AL$1670,'[3]07INA'!AL$1776)</f>
        <v>0</v>
      </c>
      <c r="AE130" s="73">
        <f>SUM('[3]07INA'!AM$80,'[3]07INA'!AM$716,'[3]07INA'!AM$1670,'[3]07INA'!AM$1776)</f>
        <v>0</v>
      </c>
      <c r="AF130" s="73">
        <f>SUM('[3]07INA'!AN$80,'[3]07INA'!AN$716,'[3]07INA'!AN$1670,'[3]07INA'!AN$1776)</f>
        <v>0</v>
      </c>
      <c r="AG130" s="73">
        <f>SUM('[3]07INA'!AO$80,'[3]07INA'!AO$716,'[3]07INA'!AO$1670,'[3]07INA'!AO$1776)</f>
        <v>0</v>
      </c>
      <c r="AH130" s="73">
        <f>SUM('[3]07INA'!AP$80,'[3]07INA'!AP$716,'[3]07INA'!AP$1670,'[3]07INA'!AP$1776)</f>
        <v>0</v>
      </c>
      <c r="AJ130" s="71"/>
      <c r="AK130" s="168" t="s">
        <v>462</v>
      </c>
    </row>
    <row r="131" spans="1:37" x14ac:dyDescent="0.25">
      <c r="A131" s="50"/>
      <c r="B131" s="74" t="s">
        <v>164</v>
      </c>
      <c r="C131" s="11" t="s">
        <v>165</v>
      </c>
      <c r="D131" s="72" t="s">
        <v>148</v>
      </c>
      <c r="E131" s="73">
        <f>SUM('[3]07INA'!M$3260,'[3]07INA'!M$4426,'[3]07INA'!M$7500,'[3]07INA'!M$7712)</f>
        <v>0.10311626788651028</v>
      </c>
      <c r="F131" s="73">
        <f>SUM('[3]07INA'!N$3260,'[3]07INA'!N$4426,'[3]07INA'!N$7500,'[3]07INA'!N$7712)</f>
        <v>0.10603620341788729</v>
      </c>
      <c r="G131" s="73">
        <f>SUM('[3]07INA'!O$3260,'[3]07INA'!O$4426,'[3]07INA'!O$7500,'[3]07INA'!O$7712)</f>
        <v>0.11243833740417776</v>
      </c>
      <c r="H131" s="73">
        <f>SUM('[3]07INA'!P$3260,'[3]07INA'!P$4426,'[3]07INA'!P$7500,'[3]07INA'!P$7712)</f>
        <v>0.1136156636252795</v>
      </c>
      <c r="I131" s="73">
        <f>SUM('[3]07INA'!Q$3260,'[3]07INA'!Q$4426,'[3]07INA'!Q$7500,'[3]07INA'!Q$7712)</f>
        <v>0.11715460180070489</v>
      </c>
      <c r="J131" s="73">
        <f>SUM('[3]07INA'!R$3260,'[3]07INA'!R$4426,'[3]07INA'!R$7500,'[3]07INA'!R$7712)</f>
        <v>0.1214958010185737</v>
      </c>
      <c r="K131" s="73">
        <f>SUM('[3]07INA'!S$3260,'[3]07INA'!S$4426,'[3]07INA'!S$7500,'[3]07INA'!S$7712)</f>
        <v>0.12844803847892267</v>
      </c>
      <c r="L131" s="73">
        <f>SUM('[3]07INA'!T$3260,'[3]07INA'!T$4426,'[3]07INA'!T$7500,'[3]07INA'!T$7712)</f>
        <v>0.13088344752403022</v>
      </c>
      <c r="M131" s="73">
        <f>SUM('[3]07INA'!U$3260,'[3]07INA'!U$4426,'[3]07INA'!U$7500,'[3]07INA'!U$7712)</f>
        <v>0.13320919829420252</v>
      </c>
      <c r="N131" s="73">
        <f>SUM('[3]07INA'!V$3260,'[3]07INA'!V$4426,'[3]07INA'!V$7500,'[3]07INA'!V$7712)</f>
        <v>0.15661279009467455</v>
      </c>
      <c r="O131" s="73">
        <f>SUM('[3]07INA'!W$3260,'[3]07INA'!W$4426,'[3]07INA'!W$7500,'[3]07INA'!W$7712)</f>
        <v>0.16358498691053808</v>
      </c>
      <c r="P131" s="73">
        <f>SUM('[3]07INA'!X$3260,'[3]07INA'!X$4426,'[3]07INA'!X$7500,'[3]07INA'!X$7712)</f>
        <v>0.16125403620300804</v>
      </c>
      <c r="Q131" s="73">
        <f>SUM('[3]07INA'!Y$3260,'[3]07INA'!Y$4426,'[3]07INA'!Y$7500,'[3]07INA'!Y$7712)</f>
        <v>0.15331792069618866</v>
      </c>
      <c r="R131" s="73">
        <f>SUM('[3]07INA'!Z$3260,'[3]07INA'!Z$4426,'[3]07INA'!Z$7500,'[3]07INA'!Z$7712)</f>
        <v>0.15433189534979011</v>
      </c>
      <c r="S131" s="73">
        <f>SUM('[3]07INA'!AA$3260,'[3]07INA'!AA$4426,'[3]07INA'!AA$7500,'[3]07INA'!AA$7712)</f>
        <v>0.15555322407110836</v>
      </c>
      <c r="T131" s="73">
        <f>SUM('[3]07INA'!AB$3260,'[3]07INA'!AB$4426,'[3]07INA'!AB$7500,'[3]07INA'!AB$7712)</f>
        <v>0.14930157312047332</v>
      </c>
      <c r="U131" s="73">
        <f>SUM('[3]07INA'!AC$3260,'[3]07INA'!AC$4426,'[3]07INA'!AC$7500,'[3]07INA'!AC$7712)</f>
        <v>0.13161632354375086</v>
      </c>
      <c r="V131" s="73">
        <f>SUM('[3]07INA'!AD$3260,'[3]07INA'!AD$4426,'[3]07INA'!AD$7500,'[3]07INA'!AD$7712)</f>
        <v>0.12997857963685636</v>
      </c>
      <c r="W131" s="73">
        <f>SUM('[3]07INA'!AE$3260,'[3]07INA'!AE$4426,'[3]07INA'!AE$7500,'[3]07INA'!AE$7712)</f>
        <v>0.10375707506283473</v>
      </c>
      <c r="X131" s="73">
        <f>SUM('[3]07INA'!AF$3260,'[3]07INA'!AF$4426,'[3]07INA'!AF$7500,'[3]07INA'!AF$7712)</f>
        <v>6.2764525285236669E-2</v>
      </c>
      <c r="Y131" s="73">
        <f>SUM('[3]07INA'!AG$3260,'[3]07INA'!AG$4426,'[3]07INA'!AG$7500,'[3]07INA'!AG$7712)</f>
        <v>3.7364523425899493E-2</v>
      </c>
      <c r="Z131" s="73">
        <f>SUM('[3]07INA'!AH$3260,'[3]07INA'!AH$4426,'[3]07INA'!AH$7500,'[3]07INA'!AH$7712)</f>
        <v>2.6064545475977627E-2</v>
      </c>
      <c r="AA131" s="73">
        <f>SUM('[3]07INA'!AI$3260,'[3]07INA'!AI$4426,'[3]07INA'!AI$7500,'[3]07INA'!AI$7712)</f>
        <v>1.8153409233896165E-2</v>
      </c>
      <c r="AB131" s="73">
        <f>SUM('[3]07INA'!AJ$3260,'[3]07INA'!AJ$4426,'[3]07INA'!AJ$7500,'[3]07INA'!AJ$7712)</f>
        <v>1.6551688930408582E-2</v>
      </c>
      <c r="AC131" s="73">
        <f>SUM('[3]07INA'!AK$3260,'[3]07INA'!AK$4426,'[3]07INA'!AK$7500,'[3]07INA'!AK$7712)</f>
        <v>1.6551688930408582E-2</v>
      </c>
      <c r="AD131" s="73">
        <f>SUM('[3]07INA'!AL$3260,'[3]07INA'!AL$4426,'[3]07INA'!AL$7500,'[3]07INA'!AL$7712)</f>
        <v>1.0100917710846135E-2</v>
      </c>
      <c r="AE131" s="73">
        <f>SUM('[3]07INA'!AM$3260,'[3]07INA'!AM$4426,'[3]07INA'!AM$7500,'[3]07INA'!AM$7712)</f>
        <v>7.8625285145146277E-3</v>
      </c>
      <c r="AF131" s="73">
        <f>SUM('[3]07INA'!AN$3260,'[3]07INA'!AN$4426,'[3]07INA'!AN$7500,'[3]07INA'!AN$7712)</f>
        <v>8.0592463467269553E-3</v>
      </c>
      <c r="AG131" s="73">
        <f>SUM('[3]07INA'!AO$3260,'[3]07INA'!AO$4426,'[3]07INA'!AO$7500,'[3]07INA'!AO$7712)</f>
        <v>7.8749153955961632E-3</v>
      </c>
      <c r="AH131" s="73">
        <f>SUM('[3]07INA'!AP$3260,'[3]07INA'!AP$4426,'[3]07INA'!AP$7500,'[3]07INA'!AP$7712)</f>
        <v>7.4298018870542102E-3</v>
      </c>
      <c r="AJ131" s="74"/>
      <c r="AK131" s="168" t="s">
        <v>463</v>
      </c>
    </row>
    <row r="132" spans="1:37" x14ac:dyDescent="0.25">
      <c r="A132" s="50"/>
      <c r="B132" s="71" t="s">
        <v>166</v>
      </c>
      <c r="C132" s="11" t="s">
        <v>167</v>
      </c>
      <c r="D132" s="72" t="s">
        <v>148</v>
      </c>
      <c r="E132" s="73">
        <f>SUM(E123:E131)</f>
        <v>431.72401399993043</v>
      </c>
      <c r="F132" s="73">
        <f t="shared" ref="F132:AH132" si="5">SUM(F123:F131)</f>
        <v>475.40005497688219</v>
      </c>
      <c r="G132" s="73">
        <f t="shared" si="5"/>
        <v>515.99861346705154</v>
      </c>
      <c r="H132" s="73">
        <f t="shared" si="5"/>
        <v>547.51304711387399</v>
      </c>
      <c r="I132" s="73">
        <f t="shared" si="5"/>
        <v>603.29015680939324</v>
      </c>
      <c r="J132" s="73">
        <f t="shared" si="5"/>
        <v>655.63736665551346</v>
      </c>
      <c r="K132" s="73">
        <f t="shared" si="5"/>
        <v>721.83682139870825</v>
      </c>
      <c r="L132" s="73">
        <f t="shared" si="5"/>
        <v>773.63006615962729</v>
      </c>
      <c r="M132" s="73">
        <f t="shared" si="5"/>
        <v>728.91064021370414</v>
      </c>
      <c r="N132" s="73">
        <f t="shared" si="5"/>
        <v>752.4870228724983</v>
      </c>
      <c r="O132" s="73">
        <f t="shared" si="5"/>
        <v>849.22278973707705</v>
      </c>
      <c r="P132" s="73">
        <f t="shared" si="5"/>
        <v>902.96394712868812</v>
      </c>
      <c r="Q132" s="73">
        <f t="shared" si="5"/>
        <v>917.25142060061989</v>
      </c>
      <c r="R132" s="73">
        <f t="shared" si="5"/>
        <v>932.45688392351019</v>
      </c>
      <c r="S132" s="73">
        <f t="shared" si="5"/>
        <v>1065.7208467910941</v>
      </c>
      <c r="T132" s="73">
        <f t="shared" si="5"/>
        <v>1065.4259000331801</v>
      </c>
      <c r="U132" s="73">
        <f t="shared" si="5"/>
        <v>1024.0517123364482</v>
      </c>
      <c r="V132" s="73">
        <f t="shared" si="5"/>
        <v>1021.4262889502734</v>
      </c>
      <c r="W132" s="73">
        <f t="shared" si="5"/>
        <v>1085.8790855561722</v>
      </c>
      <c r="X132" s="73">
        <f t="shared" si="5"/>
        <v>1221.8847321620992</v>
      </c>
      <c r="Y132" s="73">
        <f t="shared" si="5"/>
        <v>1341.6797165320074</v>
      </c>
      <c r="Z132" s="73">
        <f t="shared" si="5"/>
        <v>1612.9888224019633</v>
      </c>
      <c r="AA132" s="73">
        <f t="shared" si="5"/>
        <v>1906.0575785858171</v>
      </c>
      <c r="AB132" s="73">
        <f t="shared" si="5"/>
        <v>1961.3328871553081</v>
      </c>
      <c r="AC132" s="73">
        <f t="shared" si="5"/>
        <v>1966.362407707966</v>
      </c>
      <c r="AD132" s="73">
        <f t="shared" si="5"/>
        <v>1990.4853532561428</v>
      </c>
      <c r="AE132" s="73">
        <f t="shared" si="5"/>
        <v>1885.8025517468861</v>
      </c>
      <c r="AF132" s="73">
        <f t="shared" si="5"/>
        <v>2034.516501112445</v>
      </c>
      <c r="AG132" s="73">
        <f t="shared" si="5"/>
        <v>2200.0654272414749</v>
      </c>
      <c r="AH132" s="73">
        <f t="shared" si="5"/>
        <v>2217.0904796054183</v>
      </c>
      <c r="AJ132" s="71"/>
      <c r="AK132" s="168" t="s">
        <v>464</v>
      </c>
    </row>
    <row r="133" spans="1:37" x14ac:dyDescent="0.25">
      <c r="B133" s="57"/>
      <c r="C133" s="11"/>
      <c r="D133" s="57"/>
      <c r="U133" s="49"/>
      <c r="X133" s="49"/>
      <c r="AC133" s="14"/>
      <c r="AD133" s="14"/>
      <c r="AE133" s="14"/>
      <c r="AF133" s="14"/>
      <c r="AG133" s="14"/>
      <c r="AH133" s="14"/>
      <c r="AJ133" s="57"/>
      <c r="AK133" s="57"/>
    </row>
    <row r="134" spans="1:37" x14ac:dyDescent="0.25">
      <c r="A134" s="75"/>
      <c r="B134" s="68" t="s">
        <v>6</v>
      </c>
      <c r="C134" s="11"/>
      <c r="D134" s="76"/>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J134" s="68"/>
      <c r="AK134" s="68"/>
    </row>
    <row r="135" spans="1:37" x14ac:dyDescent="0.25">
      <c r="A135" s="50"/>
      <c r="B135" s="14" t="s">
        <v>168</v>
      </c>
      <c r="C135" s="11" t="s">
        <v>169</v>
      </c>
      <c r="D135" s="16" t="s">
        <v>148</v>
      </c>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J135" s="78"/>
      <c r="AK135" s="78"/>
    </row>
    <row r="136" spans="1:37" x14ac:dyDescent="0.25">
      <c r="A136" s="50"/>
      <c r="B136" s="14" t="s">
        <v>170</v>
      </c>
      <c r="C136" s="11" t="s">
        <v>171</v>
      </c>
      <c r="D136" s="16" t="s">
        <v>148</v>
      </c>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J136" s="78"/>
      <c r="AK136" s="78"/>
    </row>
    <row r="137" spans="1:37" x14ac:dyDescent="0.25">
      <c r="A137" s="50"/>
      <c r="B137" s="14" t="s">
        <v>152</v>
      </c>
      <c r="C137" s="11" t="s">
        <v>172</v>
      </c>
      <c r="D137" s="16" t="s">
        <v>148</v>
      </c>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J137" s="78"/>
      <c r="AK137" s="78"/>
    </row>
    <row r="138" spans="1:37" x14ac:dyDescent="0.25">
      <c r="A138" s="50"/>
      <c r="B138" s="14" t="s">
        <v>158</v>
      </c>
      <c r="C138" s="11" t="s">
        <v>173</v>
      </c>
      <c r="D138" s="16" t="s">
        <v>148</v>
      </c>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J138" s="78"/>
      <c r="AK138" s="78"/>
    </row>
    <row r="139" spans="1:37" x14ac:dyDescent="0.25">
      <c r="A139" s="50"/>
      <c r="B139" s="14" t="s">
        <v>160</v>
      </c>
      <c r="C139" s="11" t="s">
        <v>174</v>
      </c>
      <c r="D139" s="16" t="s">
        <v>148</v>
      </c>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J139" s="78"/>
      <c r="AK139" s="78"/>
    </row>
    <row r="140" spans="1:37" x14ac:dyDescent="0.25">
      <c r="A140" s="50"/>
      <c r="B140" s="79" t="s">
        <v>164</v>
      </c>
      <c r="C140" s="11" t="s">
        <v>175</v>
      </c>
      <c r="D140" s="16" t="s">
        <v>148</v>
      </c>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J140" s="80"/>
      <c r="AK140" s="80"/>
    </row>
    <row r="141" spans="1:37" x14ac:dyDescent="0.25">
      <c r="A141" s="53" t="b">
        <v>1</v>
      </c>
      <c r="B141" s="81" t="s">
        <v>166</v>
      </c>
      <c r="C141" s="11" t="s">
        <v>176</v>
      </c>
      <c r="D141" s="82" t="s">
        <v>148</v>
      </c>
      <c r="E141" s="83">
        <f t="shared" ref="E141:AC141" si="6">SUM(E135:E140)</f>
        <v>0</v>
      </c>
      <c r="F141" s="83">
        <f t="shared" si="6"/>
        <v>0</v>
      </c>
      <c r="G141" s="83">
        <f t="shared" si="6"/>
        <v>0</v>
      </c>
      <c r="H141" s="83">
        <f t="shared" si="6"/>
        <v>0</v>
      </c>
      <c r="I141" s="83">
        <f t="shared" si="6"/>
        <v>0</v>
      </c>
      <c r="J141" s="83">
        <f t="shared" si="6"/>
        <v>0</v>
      </c>
      <c r="K141" s="83">
        <f>SUM(K135:K140)</f>
        <v>0</v>
      </c>
      <c r="L141" s="83">
        <f t="shared" si="6"/>
        <v>0</v>
      </c>
      <c r="M141" s="83">
        <f t="shared" si="6"/>
        <v>0</v>
      </c>
      <c r="N141" s="83">
        <f t="shared" si="6"/>
        <v>0</v>
      </c>
      <c r="O141" s="83">
        <f t="shared" si="6"/>
        <v>0</v>
      </c>
      <c r="P141" s="83">
        <f t="shared" si="6"/>
        <v>0</v>
      </c>
      <c r="Q141" s="83">
        <f t="shared" si="6"/>
        <v>0</v>
      </c>
      <c r="R141" s="83">
        <f t="shared" si="6"/>
        <v>0</v>
      </c>
      <c r="S141" s="83">
        <f t="shared" si="6"/>
        <v>0</v>
      </c>
      <c r="T141" s="83">
        <f t="shared" si="6"/>
        <v>0</v>
      </c>
      <c r="U141" s="83">
        <f t="shared" si="6"/>
        <v>0</v>
      </c>
      <c r="V141" s="83">
        <f t="shared" si="6"/>
        <v>0</v>
      </c>
      <c r="W141" s="83">
        <f t="shared" si="6"/>
        <v>0</v>
      </c>
      <c r="X141" s="83">
        <f t="shared" si="6"/>
        <v>0</v>
      </c>
      <c r="Y141" s="83">
        <f t="shared" si="6"/>
        <v>0</v>
      </c>
      <c r="Z141" s="83">
        <f t="shared" si="6"/>
        <v>0</v>
      </c>
      <c r="AA141" s="83">
        <f t="shared" si="6"/>
        <v>0</v>
      </c>
      <c r="AB141" s="83">
        <f t="shared" si="6"/>
        <v>0</v>
      </c>
      <c r="AC141" s="83">
        <f t="shared" si="6"/>
        <v>0</v>
      </c>
      <c r="AD141" s="83">
        <f>SUM(AD135:AD140)</f>
        <v>0</v>
      </c>
      <c r="AE141" s="83">
        <f>SUM(AE135:AE140)</f>
        <v>0</v>
      </c>
      <c r="AF141" s="83">
        <f>SUM(AF135:AF140)</f>
        <v>0</v>
      </c>
      <c r="AG141" s="83">
        <f>SUM(AG135:AG140)</f>
        <v>0</v>
      </c>
      <c r="AH141" s="83">
        <f>SUM(AH135:AH140)</f>
        <v>0</v>
      </c>
      <c r="AJ141" s="81"/>
      <c r="AK141" s="81"/>
    </row>
    <row r="142" spans="1:37" hidden="1" x14ac:dyDescent="0.25">
      <c r="A142" s="50"/>
      <c r="B142" s="84" t="s">
        <v>177</v>
      </c>
      <c r="C142" s="11"/>
      <c r="D142" s="85" t="s">
        <v>178</v>
      </c>
      <c r="E142" s="86" t="e">
        <f t="shared" ref="E142:AH142" si="7">IF(E6*E141&lt;&gt;0,E141/E6,NA())</f>
        <v>#N/A</v>
      </c>
      <c r="F142" s="86" t="e">
        <f t="shared" si="7"/>
        <v>#N/A</v>
      </c>
      <c r="G142" s="86" t="e">
        <f t="shared" si="7"/>
        <v>#N/A</v>
      </c>
      <c r="H142" s="86" t="e">
        <f t="shared" si="7"/>
        <v>#N/A</v>
      </c>
      <c r="I142" s="86" t="e">
        <f t="shared" si="7"/>
        <v>#N/A</v>
      </c>
      <c r="J142" s="86" t="e">
        <f t="shared" si="7"/>
        <v>#N/A</v>
      </c>
      <c r="K142" s="86" t="e">
        <f t="shared" si="7"/>
        <v>#N/A</v>
      </c>
      <c r="L142" s="86" t="e">
        <f t="shared" si="7"/>
        <v>#N/A</v>
      </c>
      <c r="M142" s="86" t="e">
        <f t="shared" si="7"/>
        <v>#N/A</v>
      </c>
      <c r="N142" s="86" t="e">
        <f t="shared" si="7"/>
        <v>#N/A</v>
      </c>
      <c r="O142" s="86" t="e">
        <f t="shared" si="7"/>
        <v>#N/A</v>
      </c>
      <c r="P142" s="86" t="e">
        <f t="shared" si="7"/>
        <v>#N/A</v>
      </c>
      <c r="Q142" s="86" t="e">
        <f t="shared" si="7"/>
        <v>#N/A</v>
      </c>
      <c r="R142" s="86" t="e">
        <f t="shared" si="7"/>
        <v>#N/A</v>
      </c>
      <c r="S142" s="86" t="e">
        <f t="shared" si="7"/>
        <v>#N/A</v>
      </c>
      <c r="T142" s="86" t="e">
        <f t="shared" si="7"/>
        <v>#N/A</v>
      </c>
      <c r="U142" s="86" t="e">
        <f t="shared" si="7"/>
        <v>#N/A</v>
      </c>
      <c r="V142" s="86" t="e">
        <f t="shared" si="7"/>
        <v>#N/A</v>
      </c>
      <c r="W142" s="86" t="e">
        <f t="shared" si="7"/>
        <v>#N/A</v>
      </c>
      <c r="X142" s="86" t="e">
        <f t="shared" si="7"/>
        <v>#N/A</v>
      </c>
      <c r="Y142" s="86" t="e">
        <f t="shared" si="7"/>
        <v>#N/A</v>
      </c>
      <c r="Z142" s="86" t="e">
        <f t="shared" si="7"/>
        <v>#N/A</v>
      </c>
      <c r="AA142" s="86" t="e">
        <f t="shared" si="7"/>
        <v>#N/A</v>
      </c>
      <c r="AB142" s="86" t="e">
        <f t="shared" si="7"/>
        <v>#N/A</v>
      </c>
      <c r="AC142" s="86" t="e">
        <f t="shared" si="7"/>
        <v>#N/A</v>
      </c>
      <c r="AD142" s="86" t="e">
        <f t="shared" si="7"/>
        <v>#N/A</v>
      </c>
      <c r="AE142" s="86" t="e">
        <f t="shared" si="7"/>
        <v>#N/A</v>
      </c>
      <c r="AF142" s="86" t="e">
        <f t="shared" si="7"/>
        <v>#N/A</v>
      </c>
      <c r="AG142" s="86" t="e">
        <f t="shared" si="7"/>
        <v>#N/A</v>
      </c>
      <c r="AH142" s="86" t="e">
        <f t="shared" si="7"/>
        <v>#N/A</v>
      </c>
      <c r="AJ142" s="84"/>
      <c r="AK142" s="84"/>
    </row>
    <row r="143" spans="1:37" x14ac:dyDescent="0.25">
      <c r="A143" s="50"/>
      <c r="B143" s="87"/>
      <c r="C143" s="11"/>
      <c r="D143" s="24"/>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J143" s="87"/>
      <c r="AK143" s="87"/>
    </row>
    <row r="144" spans="1:37" x14ac:dyDescent="0.25">
      <c r="A144" s="88"/>
      <c r="B144" s="89" t="s">
        <v>179</v>
      </c>
      <c r="C144" s="11"/>
      <c r="D144" s="90"/>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J144" s="89"/>
      <c r="AK144" s="89"/>
    </row>
    <row r="145" spans="1:37" x14ac:dyDescent="0.25">
      <c r="A145" s="50"/>
      <c r="B145" s="92" t="s">
        <v>168</v>
      </c>
      <c r="C145" s="11" t="s">
        <v>180</v>
      </c>
      <c r="D145" s="93" t="s">
        <v>148</v>
      </c>
      <c r="E145" s="30">
        <v>0</v>
      </c>
      <c r="F145" s="30">
        <v>0</v>
      </c>
      <c r="G145" s="30">
        <v>0</v>
      </c>
      <c r="H145" s="30">
        <v>0</v>
      </c>
      <c r="I145" s="30">
        <v>0</v>
      </c>
      <c r="J145" s="30">
        <v>0</v>
      </c>
      <c r="K145" s="30">
        <v>0</v>
      </c>
      <c r="L145" s="30">
        <v>0</v>
      </c>
      <c r="M145" s="30">
        <v>0</v>
      </c>
      <c r="N145" s="30">
        <v>0</v>
      </c>
      <c r="O145" s="30">
        <v>0</v>
      </c>
      <c r="P145" s="30">
        <v>0</v>
      </c>
      <c r="Q145" s="30">
        <v>0</v>
      </c>
      <c r="R145" s="30">
        <v>0</v>
      </c>
      <c r="S145" s="30">
        <v>0</v>
      </c>
      <c r="T145" s="30">
        <v>0</v>
      </c>
      <c r="U145" s="30">
        <v>0</v>
      </c>
      <c r="V145" s="30">
        <v>0</v>
      </c>
      <c r="W145" s="30">
        <v>0</v>
      </c>
      <c r="X145" s="30">
        <v>0</v>
      </c>
      <c r="Y145" s="30">
        <v>0</v>
      </c>
      <c r="Z145" s="30">
        <v>0</v>
      </c>
      <c r="AA145" s="30">
        <v>0</v>
      </c>
      <c r="AB145" s="30">
        <v>0</v>
      </c>
      <c r="AC145" s="30">
        <v>0</v>
      </c>
      <c r="AD145" s="30">
        <v>0</v>
      </c>
      <c r="AE145" s="30">
        <v>0</v>
      </c>
      <c r="AF145" s="30">
        <v>0</v>
      </c>
      <c r="AG145" s="30">
        <v>0</v>
      </c>
      <c r="AH145" s="30">
        <v>0</v>
      </c>
      <c r="AJ145" s="33"/>
      <c r="AK145" s="33"/>
    </row>
    <row r="146" spans="1:37" x14ac:dyDescent="0.25">
      <c r="A146" s="50"/>
      <c r="B146" s="92" t="s">
        <v>170</v>
      </c>
      <c r="C146" s="11" t="s">
        <v>181</v>
      </c>
      <c r="D146" s="93" t="s">
        <v>148</v>
      </c>
      <c r="E146" s="30">
        <v>0</v>
      </c>
      <c r="F146" s="30">
        <v>0</v>
      </c>
      <c r="G146" s="30">
        <v>0</v>
      </c>
      <c r="H146" s="30">
        <v>0</v>
      </c>
      <c r="I146" s="30">
        <v>0</v>
      </c>
      <c r="J146" s="30">
        <v>0</v>
      </c>
      <c r="K146" s="30">
        <v>0</v>
      </c>
      <c r="L146" s="30">
        <v>0</v>
      </c>
      <c r="M146" s="30">
        <v>0</v>
      </c>
      <c r="N146" s="30">
        <v>0</v>
      </c>
      <c r="O146" s="30">
        <v>0</v>
      </c>
      <c r="P146" s="30">
        <v>0</v>
      </c>
      <c r="Q146" s="30">
        <v>0</v>
      </c>
      <c r="R146" s="30">
        <v>0</v>
      </c>
      <c r="S146" s="30">
        <v>0</v>
      </c>
      <c r="T146" s="30">
        <v>0</v>
      </c>
      <c r="U146" s="30">
        <v>0</v>
      </c>
      <c r="V146" s="30">
        <v>0</v>
      </c>
      <c r="W146" s="30">
        <v>0</v>
      </c>
      <c r="X146" s="30">
        <v>0</v>
      </c>
      <c r="Y146" s="30">
        <v>0</v>
      </c>
      <c r="Z146" s="30">
        <v>0</v>
      </c>
      <c r="AA146" s="30">
        <v>0</v>
      </c>
      <c r="AB146" s="30">
        <v>0</v>
      </c>
      <c r="AC146" s="30">
        <v>0</v>
      </c>
      <c r="AD146" s="30">
        <v>0</v>
      </c>
      <c r="AE146" s="30">
        <v>0</v>
      </c>
      <c r="AF146" s="30">
        <v>0</v>
      </c>
      <c r="AG146" s="30">
        <v>0</v>
      </c>
      <c r="AH146" s="30">
        <v>0</v>
      </c>
      <c r="AJ146" s="33"/>
      <c r="AK146" s="33"/>
    </row>
    <row r="147" spans="1:37" x14ac:dyDescent="0.25">
      <c r="B147" s="92" t="s">
        <v>152</v>
      </c>
      <c r="C147" s="11" t="s">
        <v>182</v>
      </c>
      <c r="D147" s="93" t="s">
        <v>148</v>
      </c>
      <c r="E147" s="30">
        <v>0</v>
      </c>
      <c r="F147" s="30">
        <v>0</v>
      </c>
      <c r="G147" s="30">
        <v>0</v>
      </c>
      <c r="H147" s="30">
        <v>0</v>
      </c>
      <c r="I147" s="30">
        <v>0</v>
      </c>
      <c r="J147" s="30">
        <v>0</v>
      </c>
      <c r="K147" s="30">
        <v>0</v>
      </c>
      <c r="L147" s="30">
        <v>0</v>
      </c>
      <c r="M147" s="30">
        <v>0</v>
      </c>
      <c r="N147" s="30">
        <v>0</v>
      </c>
      <c r="O147" s="30">
        <v>0</v>
      </c>
      <c r="P147" s="30">
        <v>0</v>
      </c>
      <c r="Q147" s="30">
        <v>0</v>
      </c>
      <c r="R147" s="30">
        <v>0</v>
      </c>
      <c r="S147" s="30">
        <v>0</v>
      </c>
      <c r="T147" s="30">
        <v>0</v>
      </c>
      <c r="U147" s="30">
        <v>0</v>
      </c>
      <c r="V147" s="30">
        <v>0</v>
      </c>
      <c r="W147" s="30">
        <v>0</v>
      </c>
      <c r="X147" s="30">
        <v>0</v>
      </c>
      <c r="Y147" s="30">
        <v>0</v>
      </c>
      <c r="Z147" s="30">
        <v>0</v>
      </c>
      <c r="AA147" s="30">
        <v>0</v>
      </c>
      <c r="AB147" s="30">
        <v>0</v>
      </c>
      <c r="AC147" s="30">
        <v>0</v>
      </c>
      <c r="AD147" s="30">
        <v>0</v>
      </c>
      <c r="AE147" s="30">
        <v>0</v>
      </c>
      <c r="AF147" s="30">
        <v>0</v>
      </c>
      <c r="AG147" s="30">
        <v>0</v>
      </c>
      <c r="AH147" s="30">
        <v>0</v>
      </c>
      <c r="AJ147" s="33"/>
      <c r="AK147" s="33"/>
    </row>
    <row r="148" spans="1:37" x14ac:dyDescent="0.25">
      <c r="B148" s="92" t="s">
        <v>158</v>
      </c>
      <c r="C148" s="11" t="s">
        <v>183</v>
      </c>
      <c r="D148" s="93" t="s">
        <v>148</v>
      </c>
      <c r="E148" s="30">
        <v>0</v>
      </c>
      <c r="F148" s="30">
        <v>0</v>
      </c>
      <c r="G148" s="30">
        <v>0</v>
      </c>
      <c r="H148" s="30">
        <v>0</v>
      </c>
      <c r="I148" s="30">
        <v>0</v>
      </c>
      <c r="J148" s="30">
        <v>0</v>
      </c>
      <c r="K148" s="30">
        <v>0</v>
      </c>
      <c r="L148" s="30">
        <v>0</v>
      </c>
      <c r="M148" s="30">
        <v>0</v>
      </c>
      <c r="N148" s="30">
        <v>0</v>
      </c>
      <c r="O148" s="30">
        <v>0</v>
      </c>
      <c r="P148" s="30">
        <v>0</v>
      </c>
      <c r="Q148" s="30">
        <v>0</v>
      </c>
      <c r="R148" s="30">
        <v>0</v>
      </c>
      <c r="S148" s="30">
        <v>0</v>
      </c>
      <c r="T148" s="30">
        <v>0</v>
      </c>
      <c r="U148" s="30">
        <v>0</v>
      </c>
      <c r="V148" s="30">
        <v>0</v>
      </c>
      <c r="W148" s="30">
        <v>0</v>
      </c>
      <c r="X148" s="30">
        <v>0</v>
      </c>
      <c r="Y148" s="30">
        <v>0</v>
      </c>
      <c r="Z148" s="30">
        <v>0</v>
      </c>
      <c r="AA148" s="30">
        <v>0</v>
      </c>
      <c r="AB148" s="30">
        <v>0</v>
      </c>
      <c r="AC148" s="30">
        <v>0</v>
      </c>
      <c r="AD148" s="30">
        <v>0</v>
      </c>
      <c r="AE148" s="30">
        <v>0</v>
      </c>
      <c r="AF148" s="30">
        <v>0</v>
      </c>
      <c r="AG148" s="30">
        <v>0</v>
      </c>
      <c r="AH148" s="30">
        <v>0</v>
      </c>
      <c r="AJ148" s="33"/>
      <c r="AK148" s="33"/>
    </row>
    <row r="149" spans="1:37" x14ac:dyDescent="0.25">
      <c r="B149" s="92" t="s">
        <v>160</v>
      </c>
      <c r="C149" s="11" t="s">
        <v>184</v>
      </c>
      <c r="D149" s="93" t="s">
        <v>148</v>
      </c>
      <c r="E149" s="30">
        <v>0</v>
      </c>
      <c r="F149" s="30">
        <v>0</v>
      </c>
      <c r="G149" s="30">
        <v>0</v>
      </c>
      <c r="H149" s="30">
        <v>0</v>
      </c>
      <c r="I149" s="30">
        <v>0</v>
      </c>
      <c r="J149" s="30">
        <v>0</v>
      </c>
      <c r="K149" s="30">
        <v>0</v>
      </c>
      <c r="L149" s="30">
        <v>0</v>
      </c>
      <c r="M149" s="30">
        <v>0</v>
      </c>
      <c r="N149" s="30">
        <v>0</v>
      </c>
      <c r="O149" s="30">
        <v>0</v>
      </c>
      <c r="P149" s="30">
        <v>0</v>
      </c>
      <c r="Q149" s="30">
        <v>0</v>
      </c>
      <c r="R149" s="30">
        <v>0</v>
      </c>
      <c r="S149" s="30">
        <v>0</v>
      </c>
      <c r="T149" s="30">
        <v>0</v>
      </c>
      <c r="U149" s="30">
        <v>0</v>
      </c>
      <c r="V149" s="30">
        <v>0</v>
      </c>
      <c r="W149" s="30">
        <v>0</v>
      </c>
      <c r="X149" s="30">
        <v>0</v>
      </c>
      <c r="Y149" s="30">
        <v>0</v>
      </c>
      <c r="Z149" s="30">
        <v>0</v>
      </c>
      <c r="AA149" s="30">
        <v>0</v>
      </c>
      <c r="AB149" s="30">
        <v>0</v>
      </c>
      <c r="AC149" s="30">
        <v>0</v>
      </c>
      <c r="AD149" s="30">
        <v>0</v>
      </c>
      <c r="AE149" s="30">
        <v>0</v>
      </c>
      <c r="AF149" s="30">
        <v>0</v>
      </c>
      <c r="AG149" s="30">
        <v>0</v>
      </c>
      <c r="AH149" s="30">
        <v>0</v>
      </c>
      <c r="AJ149" s="33"/>
      <c r="AK149" s="33"/>
    </row>
    <row r="150" spans="1:37" x14ac:dyDescent="0.25">
      <c r="B150" s="92" t="s">
        <v>164</v>
      </c>
      <c r="C150" s="11" t="s">
        <v>185</v>
      </c>
      <c r="D150" s="93" t="s">
        <v>148</v>
      </c>
      <c r="E150" s="30">
        <v>0</v>
      </c>
      <c r="F150" s="30">
        <v>0</v>
      </c>
      <c r="G150" s="30">
        <v>0</v>
      </c>
      <c r="H150" s="30">
        <v>0</v>
      </c>
      <c r="I150" s="30">
        <v>0</v>
      </c>
      <c r="J150" s="30">
        <v>0</v>
      </c>
      <c r="K150" s="30">
        <v>0</v>
      </c>
      <c r="L150" s="30">
        <v>0</v>
      </c>
      <c r="M150" s="30">
        <v>0</v>
      </c>
      <c r="N150" s="30">
        <v>0</v>
      </c>
      <c r="O150" s="30">
        <v>0</v>
      </c>
      <c r="P150" s="30">
        <v>0</v>
      </c>
      <c r="Q150" s="30">
        <v>0</v>
      </c>
      <c r="R150" s="30">
        <v>0</v>
      </c>
      <c r="S150" s="30">
        <v>0</v>
      </c>
      <c r="T150" s="30">
        <v>0</v>
      </c>
      <c r="U150" s="30">
        <v>0</v>
      </c>
      <c r="V150" s="30">
        <v>0</v>
      </c>
      <c r="W150" s="30">
        <v>0</v>
      </c>
      <c r="X150" s="30">
        <v>0</v>
      </c>
      <c r="Y150" s="30">
        <v>0</v>
      </c>
      <c r="Z150" s="30">
        <v>0</v>
      </c>
      <c r="AA150" s="30">
        <v>0</v>
      </c>
      <c r="AB150" s="30">
        <v>0</v>
      </c>
      <c r="AC150" s="30">
        <v>0</v>
      </c>
      <c r="AD150" s="30">
        <v>0</v>
      </c>
      <c r="AE150" s="30">
        <v>0</v>
      </c>
      <c r="AF150" s="30">
        <v>0</v>
      </c>
      <c r="AG150" s="30">
        <v>0</v>
      </c>
      <c r="AH150" s="30">
        <v>0</v>
      </c>
      <c r="AJ150" s="33"/>
      <c r="AK150" s="33"/>
    </row>
    <row r="151" spans="1:37" x14ac:dyDescent="0.25">
      <c r="B151" s="94" t="s">
        <v>166</v>
      </c>
      <c r="C151" s="11" t="s">
        <v>186</v>
      </c>
      <c r="D151" s="95" t="s">
        <v>148</v>
      </c>
      <c r="E151" s="96">
        <f t="shared" ref="E151:AH151" si="8">SUM(E145:E150)</f>
        <v>0</v>
      </c>
      <c r="F151" s="96">
        <f t="shared" si="8"/>
        <v>0</v>
      </c>
      <c r="G151" s="96">
        <f t="shared" si="8"/>
        <v>0</v>
      </c>
      <c r="H151" s="96">
        <f t="shared" si="8"/>
        <v>0</v>
      </c>
      <c r="I151" s="96">
        <f t="shared" si="8"/>
        <v>0</v>
      </c>
      <c r="J151" s="96">
        <f t="shared" si="8"/>
        <v>0</v>
      </c>
      <c r="K151" s="96">
        <f>SUM(K145:K150)</f>
        <v>0</v>
      </c>
      <c r="L151" s="96">
        <f t="shared" si="8"/>
        <v>0</v>
      </c>
      <c r="M151" s="96">
        <f t="shared" si="8"/>
        <v>0</v>
      </c>
      <c r="N151" s="96">
        <f>SUM(N145:N150)</f>
        <v>0</v>
      </c>
      <c r="O151" s="96">
        <f t="shared" si="8"/>
        <v>0</v>
      </c>
      <c r="P151" s="96">
        <f t="shared" si="8"/>
        <v>0</v>
      </c>
      <c r="Q151" s="96">
        <f t="shared" si="8"/>
        <v>0</v>
      </c>
      <c r="R151" s="96">
        <f t="shared" si="8"/>
        <v>0</v>
      </c>
      <c r="S151" s="96">
        <f t="shared" si="8"/>
        <v>0</v>
      </c>
      <c r="T151" s="96">
        <f t="shared" si="8"/>
        <v>0</v>
      </c>
      <c r="U151" s="96">
        <f t="shared" si="8"/>
        <v>0</v>
      </c>
      <c r="V151" s="96">
        <f t="shared" si="8"/>
        <v>0</v>
      </c>
      <c r="W151" s="96">
        <f t="shared" si="8"/>
        <v>0</v>
      </c>
      <c r="X151" s="96">
        <f t="shared" si="8"/>
        <v>0</v>
      </c>
      <c r="Y151" s="96">
        <f t="shared" si="8"/>
        <v>0</v>
      </c>
      <c r="Z151" s="96">
        <f t="shared" si="8"/>
        <v>0</v>
      </c>
      <c r="AA151" s="96">
        <f t="shared" si="8"/>
        <v>0</v>
      </c>
      <c r="AB151" s="96">
        <f t="shared" si="8"/>
        <v>0</v>
      </c>
      <c r="AC151" s="96">
        <f t="shared" si="8"/>
        <v>0</v>
      </c>
      <c r="AD151" s="96">
        <f t="shared" si="8"/>
        <v>0</v>
      </c>
      <c r="AE151" s="96">
        <f t="shared" si="8"/>
        <v>0</v>
      </c>
      <c r="AF151" s="96">
        <f t="shared" si="8"/>
        <v>0</v>
      </c>
      <c r="AG151" s="96">
        <f t="shared" si="8"/>
        <v>0</v>
      </c>
      <c r="AH151" s="96">
        <f t="shared" si="8"/>
        <v>0</v>
      </c>
      <c r="AJ151" s="33"/>
      <c r="AK151" s="33"/>
    </row>
    <row r="152" spans="1:37" x14ac:dyDescent="0.25">
      <c r="B152" s="57"/>
      <c r="C152" s="11"/>
      <c r="D152" s="57"/>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14"/>
      <c r="AD152" s="14"/>
      <c r="AE152" s="14"/>
      <c r="AF152" s="14"/>
      <c r="AG152" s="14"/>
      <c r="AH152" s="14"/>
      <c r="AJ152" s="57"/>
      <c r="AK152" s="57"/>
    </row>
    <row r="153" spans="1:37" x14ac:dyDescent="0.25">
      <c r="A153" s="88"/>
      <c r="B153" s="89" t="s">
        <v>187</v>
      </c>
      <c r="C153" s="11"/>
      <c r="D153" s="90"/>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J153" s="97"/>
      <c r="AK153" s="97"/>
    </row>
    <row r="154" spans="1:37" x14ac:dyDescent="0.25">
      <c r="A154" s="50"/>
      <c r="B154" s="92" t="s">
        <v>168</v>
      </c>
      <c r="C154" s="11" t="s">
        <v>188</v>
      </c>
      <c r="D154" s="93" t="s">
        <v>148</v>
      </c>
      <c r="E154" s="30">
        <v>0</v>
      </c>
      <c r="F154" s="30">
        <v>0</v>
      </c>
      <c r="G154" s="30">
        <v>0</v>
      </c>
      <c r="H154" s="30">
        <v>0</v>
      </c>
      <c r="I154" s="30">
        <v>0</v>
      </c>
      <c r="J154" s="30">
        <v>0</v>
      </c>
      <c r="K154" s="30">
        <v>0</v>
      </c>
      <c r="L154" s="30">
        <v>0</v>
      </c>
      <c r="M154" s="30">
        <v>0</v>
      </c>
      <c r="N154" s="30">
        <v>0</v>
      </c>
      <c r="O154" s="30">
        <v>0</v>
      </c>
      <c r="P154" s="30">
        <v>0</v>
      </c>
      <c r="Q154" s="30">
        <v>0</v>
      </c>
      <c r="R154" s="30">
        <v>0</v>
      </c>
      <c r="S154" s="30">
        <v>0</v>
      </c>
      <c r="T154" s="30">
        <v>0</v>
      </c>
      <c r="U154" s="30">
        <v>0</v>
      </c>
      <c r="V154" s="30">
        <v>0</v>
      </c>
      <c r="W154" s="30">
        <v>0</v>
      </c>
      <c r="X154" s="30">
        <v>0</v>
      </c>
      <c r="Y154" s="30">
        <v>0</v>
      </c>
      <c r="Z154" s="30">
        <v>0</v>
      </c>
      <c r="AA154" s="30">
        <v>0</v>
      </c>
      <c r="AB154" s="30">
        <v>0</v>
      </c>
      <c r="AC154" s="30">
        <v>0</v>
      </c>
      <c r="AD154" s="30">
        <v>0</v>
      </c>
      <c r="AE154" s="30">
        <v>0</v>
      </c>
      <c r="AF154" s="30">
        <v>0</v>
      </c>
      <c r="AG154" s="30">
        <v>0</v>
      </c>
      <c r="AH154" s="30">
        <v>0</v>
      </c>
      <c r="AJ154" s="33"/>
      <c r="AK154" s="33"/>
    </row>
    <row r="155" spans="1:37" x14ac:dyDescent="0.25">
      <c r="A155" s="50"/>
      <c r="B155" s="92" t="s">
        <v>170</v>
      </c>
      <c r="C155" s="11" t="s">
        <v>189</v>
      </c>
      <c r="D155" s="93" t="s">
        <v>148</v>
      </c>
      <c r="E155" s="30">
        <v>0</v>
      </c>
      <c r="F155" s="30">
        <v>0</v>
      </c>
      <c r="G155" s="30">
        <v>0</v>
      </c>
      <c r="H155" s="30">
        <v>0</v>
      </c>
      <c r="I155" s="30">
        <v>0</v>
      </c>
      <c r="J155" s="30">
        <v>0</v>
      </c>
      <c r="K155" s="30">
        <v>0</v>
      </c>
      <c r="L155" s="30">
        <v>0</v>
      </c>
      <c r="M155" s="30">
        <v>0</v>
      </c>
      <c r="N155" s="30">
        <v>0</v>
      </c>
      <c r="O155" s="30">
        <v>0</v>
      </c>
      <c r="P155" s="30">
        <v>0</v>
      </c>
      <c r="Q155" s="30">
        <v>0</v>
      </c>
      <c r="R155" s="30">
        <v>0</v>
      </c>
      <c r="S155" s="30">
        <v>0</v>
      </c>
      <c r="T155" s="30">
        <v>0</v>
      </c>
      <c r="U155" s="30">
        <v>0</v>
      </c>
      <c r="V155" s="30">
        <v>0</v>
      </c>
      <c r="W155" s="30">
        <v>0</v>
      </c>
      <c r="X155" s="30">
        <v>0</v>
      </c>
      <c r="Y155" s="30">
        <v>0</v>
      </c>
      <c r="Z155" s="30">
        <v>0</v>
      </c>
      <c r="AA155" s="30">
        <v>0</v>
      </c>
      <c r="AB155" s="30">
        <v>0</v>
      </c>
      <c r="AC155" s="30">
        <v>0</v>
      </c>
      <c r="AD155" s="30">
        <v>0</v>
      </c>
      <c r="AE155" s="30">
        <v>0</v>
      </c>
      <c r="AF155" s="30">
        <v>0</v>
      </c>
      <c r="AG155" s="30">
        <v>0</v>
      </c>
      <c r="AH155" s="30">
        <v>0</v>
      </c>
      <c r="AJ155" s="33"/>
      <c r="AK155" s="33"/>
    </row>
    <row r="156" spans="1:37" x14ac:dyDescent="0.25">
      <c r="B156" s="92" t="s">
        <v>152</v>
      </c>
      <c r="C156" s="11" t="s">
        <v>190</v>
      </c>
      <c r="D156" s="93" t="s">
        <v>148</v>
      </c>
      <c r="E156" s="30">
        <v>0</v>
      </c>
      <c r="F156" s="30">
        <v>0</v>
      </c>
      <c r="G156" s="30">
        <v>0</v>
      </c>
      <c r="H156" s="30">
        <v>0</v>
      </c>
      <c r="I156" s="30">
        <v>0</v>
      </c>
      <c r="J156" s="30">
        <v>0</v>
      </c>
      <c r="K156" s="30">
        <v>0</v>
      </c>
      <c r="L156" s="30">
        <v>0</v>
      </c>
      <c r="M156" s="30">
        <v>0</v>
      </c>
      <c r="N156" s="30">
        <v>0</v>
      </c>
      <c r="O156" s="30">
        <v>0</v>
      </c>
      <c r="P156" s="30">
        <v>0</v>
      </c>
      <c r="Q156" s="30">
        <v>0</v>
      </c>
      <c r="R156" s="30">
        <v>0</v>
      </c>
      <c r="S156" s="30">
        <v>0</v>
      </c>
      <c r="T156" s="30">
        <v>0</v>
      </c>
      <c r="U156" s="30">
        <v>0</v>
      </c>
      <c r="V156" s="30">
        <v>0</v>
      </c>
      <c r="W156" s="30">
        <v>0</v>
      </c>
      <c r="X156" s="30">
        <v>0</v>
      </c>
      <c r="Y156" s="30">
        <v>0</v>
      </c>
      <c r="Z156" s="30">
        <v>0</v>
      </c>
      <c r="AA156" s="30">
        <v>0</v>
      </c>
      <c r="AB156" s="30">
        <v>0</v>
      </c>
      <c r="AC156" s="30">
        <v>0</v>
      </c>
      <c r="AD156" s="30">
        <v>0</v>
      </c>
      <c r="AE156" s="30">
        <v>0</v>
      </c>
      <c r="AF156" s="30">
        <v>0</v>
      </c>
      <c r="AG156" s="30">
        <v>0</v>
      </c>
      <c r="AH156" s="30">
        <v>0</v>
      </c>
      <c r="AJ156" s="33"/>
      <c r="AK156" s="33"/>
    </row>
    <row r="157" spans="1:37" x14ac:dyDescent="0.25">
      <c r="B157" s="92" t="s">
        <v>158</v>
      </c>
      <c r="C157" s="11" t="s">
        <v>191</v>
      </c>
      <c r="D157" s="93" t="s">
        <v>148</v>
      </c>
      <c r="E157" s="30">
        <v>0</v>
      </c>
      <c r="F157" s="30">
        <v>0</v>
      </c>
      <c r="G157" s="30">
        <v>0</v>
      </c>
      <c r="H157" s="30">
        <v>0</v>
      </c>
      <c r="I157" s="30">
        <v>0</v>
      </c>
      <c r="J157" s="30">
        <v>0</v>
      </c>
      <c r="K157" s="30">
        <v>0</v>
      </c>
      <c r="L157" s="30">
        <v>0</v>
      </c>
      <c r="M157" s="30">
        <v>0</v>
      </c>
      <c r="N157" s="30">
        <v>0</v>
      </c>
      <c r="O157" s="30">
        <v>0</v>
      </c>
      <c r="P157" s="30">
        <v>0</v>
      </c>
      <c r="Q157" s="30">
        <v>0</v>
      </c>
      <c r="R157" s="30">
        <v>0</v>
      </c>
      <c r="S157" s="30">
        <v>0</v>
      </c>
      <c r="T157" s="30">
        <v>0</v>
      </c>
      <c r="U157" s="30">
        <v>0</v>
      </c>
      <c r="V157" s="30">
        <v>0</v>
      </c>
      <c r="W157" s="30">
        <v>0</v>
      </c>
      <c r="X157" s="30">
        <v>0</v>
      </c>
      <c r="Y157" s="30">
        <v>0</v>
      </c>
      <c r="Z157" s="30">
        <v>0</v>
      </c>
      <c r="AA157" s="30">
        <v>0</v>
      </c>
      <c r="AB157" s="30">
        <v>0</v>
      </c>
      <c r="AC157" s="30">
        <v>0</v>
      </c>
      <c r="AD157" s="30">
        <v>0</v>
      </c>
      <c r="AE157" s="30">
        <v>0</v>
      </c>
      <c r="AF157" s="30">
        <v>0</v>
      </c>
      <c r="AG157" s="30">
        <v>0</v>
      </c>
      <c r="AH157" s="30">
        <v>0</v>
      </c>
      <c r="AJ157" s="33"/>
      <c r="AK157" s="33"/>
    </row>
    <row r="158" spans="1:37" x14ac:dyDescent="0.25">
      <c r="B158" s="92" t="s">
        <v>160</v>
      </c>
      <c r="C158" s="11" t="s">
        <v>192</v>
      </c>
      <c r="D158" s="93" t="s">
        <v>148</v>
      </c>
      <c r="E158" s="30">
        <v>0</v>
      </c>
      <c r="F158" s="30">
        <v>0</v>
      </c>
      <c r="G158" s="30">
        <v>0</v>
      </c>
      <c r="H158" s="30">
        <v>0</v>
      </c>
      <c r="I158" s="30">
        <v>0</v>
      </c>
      <c r="J158" s="30">
        <v>0</v>
      </c>
      <c r="K158" s="30">
        <v>0</v>
      </c>
      <c r="L158" s="30">
        <v>0</v>
      </c>
      <c r="M158" s="30">
        <v>0</v>
      </c>
      <c r="N158" s="30">
        <v>0</v>
      </c>
      <c r="O158" s="30">
        <v>0</v>
      </c>
      <c r="P158" s="30">
        <v>0</v>
      </c>
      <c r="Q158" s="30">
        <v>0</v>
      </c>
      <c r="R158" s="30">
        <v>0</v>
      </c>
      <c r="S158" s="30">
        <v>0</v>
      </c>
      <c r="T158" s="30">
        <v>0</v>
      </c>
      <c r="U158" s="30">
        <v>0</v>
      </c>
      <c r="V158" s="30">
        <v>0</v>
      </c>
      <c r="W158" s="30">
        <v>0</v>
      </c>
      <c r="X158" s="30">
        <v>0</v>
      </c>
      <c r="Y158" s="30">
        <v>0</v>
      </c>
      <c r="Z158" s="30">
        <v>0</v>
      </c>
      <c r="AA158" s="30">
        <v>0</v>
      </c>
      <c r="AB158" s="30">
        <v>0</v>
      </c>
      <c r="AC158" s="30">
        <v>0</v>
      </c>
      <c r="AD158" s="30">
        <v>0</v>
      </c>
      <c r="AE158" s="30">
        <v>0</v>
      </c>
      <c r="AF158" s="30">
        <v>0</v>
      </c>
      <c r="AG158" s="30">
        <v>0</v>
      </c>
      <c r="AH158" s="30">
        <v>0</v>
      </c>
      <c r="AJ158" s="33"/>
      <c r="AK158" s="33"/>
    </row>
    <row r="159" spans="1:37" x14ac:dyDescent="0.25">
      <c r="B159" s="92" t="s">
        <v>164</v>
      </c>
      <c r="C159" s="11" t="s">
        <v>193</v>
      </c>
      <c r="D159" s="93" t="s">
        <v>148</v>
      </c>
      <c r="E159" s="30">
        <v>0</v>
      </c>
      <c r="F159" s="30">
        <v>0</v>
      </c>
      <c r="G159" s="30">
        <v>0</v>
      </c>
      <c r="H159" s="30">
        <v>0</v>
      </c>
      <c r="I159" s="30">
        <v>0</v>
      </c>
      <c r="J159" s="30">
        <v>0</v>
      </c>
      <c r="K159" s="30">
        <v>0</v>
      </c>
      <c r="L159" s="30">
        <v>0</v>
      </c>
      <c r="M159" s="30">
        <v>0</v>
      </c>
      <c r="N159" s="30">
        <v>0</v>
      </c>
      <c r="O159" s="30">
        <v>0</v>
      </c>
      <c r="P159" s="30">
        <v>0</v>
      </c>
      <c r="Q159" s="30">
        <v>0</v>
      </c>
      <c r="R159" s="30">
        <v>0</v>
      </c>
      <c r="S159" s="30">
        <v>0</v>
      </c>
      <c r="T159" s="30">
        <v>0</v>
      </c>
      <c r="U159" s="30">
        <v>0</v>
      </c>
      <c r="V159" s="30">
        <v>0</v>
      </c>
      <c r="W159" s="30">
        <v>0</v>
      </c>
      <c r="X159" s="30">
        <v>0</v>
      </c>
      <c r="Y159" s="30">
        <v>0</v>
      </c>
      <c r="Z159" s="30">
        <v>0</v>
      </c>
      <c r="AA159" s="30">
        <v>0</v>
      </c>
      <c r="AB159" s="30">
        <v>0</v>
      </c>
      <c r="AC159" s="30">
        <v>0</v>
      </c>
      <c r="AD159" s="30">
        <v>0</v>
      </c>
      <c r="AE159" s="30">
        <v>0</v>
      </c>
      <c r="AF159" s="30">
        <v>0</v>
      </c>
      <c r="AG159" s="30">
        <v>0</v>
      </c>
      <c r="AH159" s="30">
        <v>0</v>
      </c>
      <c r="AJ159" s="33"/>
      <c r="AK159" s="33"/>
    </row>
    <row r="160" spans="1:37" x14ac:dyDescent="0.25">
      <c r="B160" s="94" t="s">
        <v>166</v>
      </c>
      <c r="C160" s="11" t="s">
        <v>194</v>
      </c>
      <c r="D160" s="95" t="s">
        <v>148</v>
      </c>
      <c r="E160" s="96">
        <f t="shared" ref="E160:AH160" si="9">SUM(E154:E159)</f>
        <v>0</v>
      </c>
      <c r="F160" s="96">
        <f t="shared" si="9"/>
        <v>0</v>
      </c>
      <c r="G160" s="96">
        <f t="shared" si="9"/>
        <v>0</v>
      </c>
      <c r="H160" s="96">
        <f t="shared" si="9"/>
        <v>0</v>
      </c>
      <c r="I160" s="96">
        <f t="shared" si="9"/>
        <v>0</v>
      </c>
      <c r="J160" s="96">
        <f t="shared" si="9"/>
        <v>0</v>
      </c>
      <c r="K160" s="96">
        <f>SUM(K154:K159)</f>
        <v>0</v>
      </c>
      <c r="L160" s="96">
        <f t="shared" si="9"/>
        <v>0</v>
      </c>
      <c r="M160" s="96">
        <f>SUM(M154:M159)</f>
        <v>0</v>
      </c>
      <c r="N160" s="96">
        <f t="shared" si="9"/>
        <v>0</v>
      </c>
      <c r="O160" s="96">
        <f t="shared" si="9"/>
        <v>0</v>
      </c>
      <c r="P160" s="96">
        <f t="shared" si="9"/>
        <v>0</v>
      </c>
      <c r="Q160" s="96">
        <f t="shared" si="9"/>
        <v>0</v>
      </c>
      <c r="R160" s="96">
        <f t="shared" si="9"/>
        <v>0</v>
      </c>
      <c r="S160" s="96">
        <f t="shared" si="9"/>
        <v>0</v>
      </c>
      <c r="T160" s="96">
        <f t="shared" si="9"/>
        <v>0</v>
      </c>
      <c r="U160" s="96">
        <f t="shared" si="9"/>
        <v>0</v>
      </c>
      <c r="V160" s="96">
        <f t="shared" si="9"/>
        <v>0</v>
      </c>
      <c r="W160" s="96">
        <f t="shared" si="9"/>
        <v>0</v>
      </c>
      <c r="X160" s="96">
        <f t="shared" si="9"/>
        <v>0</v>
      </c>
      <c r="Y160" s="96">
        <f t="shared" si="9"/>
        <v>0</v>
      </c>
      <c r="Z160" s="96">
        <f t="shared" si="9"/>
        <v>0</v>
      </c>
      <c r="AA160" s="96">
        <f t="shared" si="9"/>
        <v>0</v>
      </c>
      <c r="AB160" s="96">
        <f t="shared" si="9"/>
        <v>0</v>
      </c>
      <c r="AC160" s="96">
        <f t="shared" si="9"/>
        <v>0</v>
      </c>
      <c r="AD160" s="96">
        <f t="shared" si="9"/>
        <v>0</v>
      </c>
      <c r="AE160" s="96">
        <f t="shared" si="9"/>
        <v>0</v>
      </c>
      <c r="AF160" s="96">
        <f t="shared" si="9"/>
        <v>0</v>
      </c>
      <c r="AG160" s="96">
        <f t="shared" si="9"/>
        <v>0</v>
      </c>
      <c r="AH160" s="96">
        <f t="shared" si="9"/>
        <v>0</v>
      </c>
      <c r="AJ160" s="33"/>
      <c r="AK160" s="33"/>
    </row>
    <row r="161" spans="1:37" x14ac:dyDescent="0.25">
      <c r="A161" s="49"/>
      <c r="B161" s="49"/>
      <c r="C161" s="98"/>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14"/>
      <c r="AD161" s="14"/>
      <c r="AE161" s="14"/>
      <c r="AF161" s="14"/>
      <c r="AG161" s="14"/>
      <c r="AH161" s="14"/>
      <c r="AJ161" s="57"/>
      <c r="AK161" s="57"/>
    </row>
    <row r="162" spans="1:37" x14ac:dyDescent="0.25">
      <c r="A162" s="67"/>
      <c r="B162" s="68" t="s">
        <v>28</v>
      </c>
      <c r="C162" s="11"/>
      <c r="D162" s="76"/>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J162" s="68"/>
      <c r="AK162" s="68"/>
    </row>
    <row r="163" spans="1:37" x14ac:dyDescent="0.25">
      <c r="A163" s="50"/>
      <c r="B163" s="14" t="s">
        <v>168</v>
      </c>
      <c r="C163" s="11" t="s">
        <v>195</v>
      </c>
      <c r="D163" s="16" t="s">
        <v>148</v>
      </c>
      <c r="E163" s="77">
        <v>0</v>
      </c>
      <c r="F163" s="77">
        <v>0</v>
      </c>
      <c r="G163" s="77">
        <v>0</v>
      </c>
      <c r="H163" s="77">
        <v>0</v>
      </c>
      <c r="I163" s="77">
        <v>0</v>
      </c>
      <c r="J163" s="77">
        <v>0</v>
      </c>
      <c r="K163" s="77">
        <v>0</v>
      </c>
      <c r="L163" s="77">
        <v>0</v>
      </c>
      <c r="M163" s="77">
        <v>0</v>
      </c>
      <c r="N163" s="77">
        <v>0</v>
      </c>
      <c r="O163" s="77">
        <v>0</v>
      </c>
      <c r="P163" s="77">
        <v>0</v>
      </c>
      <c r="Q163" s="77">
        <v>0</v>
      </c>
      <c r="R163" s="77">
        <v>0</v>
      </c>
      <c r="S163" s="77">
        <v>0</v>
      </c>
      <c r="T163" s="77">
        <v>0</v>
      </c>
      <c r="U163" s="77">
        <v>0</v>
      </c>
      <c r="V163" s="77">
        <v>0</v>
      </c>
      <c r="W163" s="77">
        <v>0</v>
      </c>
      <c r="X163" s="77">
        <v>0</v>
      </c>
      <c r="Y163" s="77">
        <v>0</v>
      </c>
      <c r="Z163" s="77">
        <v>0</v>
      </c>
      <c r="AA163" s="77">
        <v>0</v>
      </c>
      <c r="AB163" s="77">
        <v>0</v>
      </c>
      <c r="AC163" s="77">
        <v>0</v>
      </c>
      <c r="AD163" s="77">
        <v>0</v>
      </c>
      <c r="AE163" s="77">
        <v>0</v>
      </c>
      <c r="AF163" s="77">
        <v>0</v>
      </c>
      <c r="AG163" s="77">
        <v>0</v>
      </c>
      <c r="AH163" s="77">
        <v>0</v>
      </c>
      <c r="AJ163" s="78"/>
      <c r="AK163" s="78"/>
    </row>
    <row r="164" spans="1:37" x14ac:dyDescent="0.25">
      <c r="A164" s="50"/>
      <c r="B164" s="14" t="s">
        <v>152</v>
      </c>
      <c r="C164" s="11" t="s">
        <v>196</v>
      </c>
      <c r="D164" s="16" t="s">
        <v>148</v>
      </c>
      <c r="E164" s="77">
        <v>0</v>
      </c>
      <c r="F164" s="77">
        <v>0</v>
      </c>
      <c r="G164" s="77">
        <v>0</v>
      </c>
      <c r="H164" s="77">
        <v>0</v>
      </c>
      <c r="I164" s="77">
        <v>0</v>
      </c>
      <c r="J164" s="77">
        <v>0</v>
      </c>
      <c r="K164" s="77">
        <v>0</v>
      </c>
      <c r="L164" s="77">
        <v>0</v>
      </c>
      <c r="M164" s="77">
        <v>0</v>
      </c>
      <c r="N164" s="77">
        <v>0</v>
      </c>
      <c r="O164" s="77">
        <v>0</v>
      </c>
      <c r="P164" s="77">
        <v>0</v>
      </c>
      <c r="Q164" s="77">
        <v>0</v>
      </c>
      <c r="R164" s="77">
        <v>0</v>
      </c>
      <c r="S164" s="77">
        <v>0</v>
      </c>
      <c r="T164" s="77">
        <v>0</v>
      </c>
      <c r="U164" s="77">
        <v>0</v>
      </c>
      <c r="V164" s="77">
        <v>0</v>
      </c>
      <c r="W164" s="77">
        <v>0</v>
      </c>
      <c r="X164" s="77">
        <v>0</v>
      </c>
      <c r="Y164" s="77">
        <v>0</v>
      </c>
      <c r="Z164" s="77">
        <v>0</v>
      </c>
      <c r="AA164" s="77">
        <v>0</v>
      </c>
      <c r="AB164" s="77">
        <v>0</v>
      </c>
      <c r="AC164" s="77">
        <v>0</v>
      </c>
      <c r="AD164" s="77">
        <v>0</v>
      </c>
      <c r="AE164" s="77">
        <v>0</v>
      </c>
      <c r="AF164" s="77">
        <v>0</v>
      </c>
      <c r="AG164" s="77">
        <v>0</v>
      </c>
      <c r="AH164" s="77">
        <v>0</v>
      </c>
      <c r="AJ164" s="78"/>
      <c r="AK164" s="78"/>
    </row>
    <row r="165" spans="1:37" x14ac:dyDescent="0.25">
      <c r="A165" s="50"/>
      <c r="B165" s="14" t="s">
        <v>160</v>
      </c>
      <c r="C165" s="11" t="s">
        <v>197</v>
      </c>
      <c r="D165" s="16" t="s">
        <v>148</v>
      </c>
      <c r="E165" s="77">
        <v>0</v>
      </c>
      <c r="F165" s="77">
        <v>0</v>
      </c>
      <c r="G165" s="77">
        <v>0</v>
      </c>
      <c r="H165" s="77">
        <v>0</v>
      </c>
      <c r="I165" s="77">
        <v>0</v>
      </c>
      <c r="J165" s="77">
        <v>0</v>
      </c>
      <c r="K165" s="77">
        <v>0</v>
      </c>
      <c r="L165" s="77">
        <v>0</v>
      </c>
      <c r="M165" s="77">
        <v>0</v>
      </c>
      <c r="N165" s="77">
        <v>0</v>
      </c>
      <c r="O165" s="77">
        <v>0</v>
      </c>
      <c r="P165" s="77">
        <v>0</v>
      </c>
      <c r="Q165" s="77">
        <v>0</v>
      </c>
      <c r="R165" s="77">
        <v>0</v>
      </c>
      <c r="S165" s="77">
        <v>0</v>
      </c>
      <c r="T165" s="77">
        <v>0</v>
      </c>
      <c r="U165" s="77">
        <v>0</v>
      </c>
      <c r="V165" s="77">
        <v>0</v>
      </c>
      <c r="W165" s="77">
        <v>0</v>
      </c>
      <c r="X165" s="77">
        <v>0</v>
      </c>
      <c r="Y165" s="77">
        <v>0</v>
      </c>
      <c r="Z165" s="77">
        <v>0</v>
      </c>
      <c r="AA165" s="77">
        <v>0</v>
      </c>
      <c r="AB165" s="77">
        <v>0</v>
      </c>
      <c r="AC165" s="77">
        <v>0</v>
      </c>
      <c r="AD165" s="77">
        <v>0</v>
      </c>
      <c r="AE165" s="77">
        <v>0</v>
      </c>
      <c r="AF165" s="77">
        <v>0</v>
      </c>
      <c r="AG165" s="77">
        <v>0</v>
      </c>
      <c r="AH165" s="77">
        <v>0</v>
      </c>
      <c r="AJ165" s="78"/>
      <c r="AK165" s="78"/>
    </row>
    <row r="166" spans="1:37" x14ac:dyDescent="0.25">
      <c r="A166" s="50"/>
      <c r="B166" s="79" t="s">
        <v>164</v>
      </c>
      <c r="C166" s="11" t="s">
        <v>198</v>
      </c>
      <c r="D166" s="16" t="s">
        <v>148</v>
      </c>
      <c r="E166" s="77">
        <v>0</v>
      </c>
      <c r="F166" s="77">
        <v>0</v>
      </c>
      <c r="G166" s="77">
        <v>0</v>
      </c>
      <c r="H166" s="77">
        <v>0</v>
      </c>
      <c r="I166" s="77">
        <v>0</v>
      </c>
      <c r="J166" s="77">
        <v>0</v>
      </c>
      <c r="K166" s="77">
        <v>0</v>
      </c>
      <c r="L166" s="77">
        <v>0</v>
      </c>
      <c r="M166" s="77">
        <v>0</v>
      </c>
      <c r="N166" s="77">
        <v>0</v>
      </c>
      <c r="O166" s="77">
        <v>0</v>
      </c>
      <c r="P166" s="77">
        <v>0</v>
      </c>
      <c r="Q166" s="77">
        <v>0</v>
      </c>
      <c r="R166" s="77">
        <v>0</v>
      </c>
      <c r="S166" s="77">
        <v>0</v>
      </c>
      <c r="T166" s="77">
        <v>0</v>
      </c>
      <c r="U166" s="77">
        <v>0</v>
      </c>
      <c r="V166" s="77">
        <v>0</v>
      </c>
      <c r="W166" s="77">
        <v>0</v>
      </c>
      <c r="X166" s="77">
        <v>0</v>
      </c>
      <c r="Y166" s="77">
        <v>0</v>
      </c>
      <c r="Z166" s="77">
        <v>0</v>
      </c>
      <c r="AA166" s="77">
        <v>0</v>
      </c>
      <c r="AB166" s="77">
        <v>0</v>
      </c>
      <c r="AC166" s="77">
        <v>0</v>
      </c>
      <c r="AD166" s="77">
        <v>0</v>
      </c>
      <c r="AE166" s="77">
        <v>0</v>
      </c>
      <c r="AF166" s="77">
        <v>0</v>
      </c>
      <c r="AG166" s="77">
        <v>0</v>
      </c>
      <c r="AH166" s="77">
        <v>0</v>
      </c>
      <c r="AJ166" s="80"/>
      <c r="AK166" s="80"/>
    </row>
    <row r="167" spans="1:37" x14ac:dyDescent="0.25">
      <c r="A167" s="53" t="b">
        <v>1</v>
      </c>
      <c r="B167" s="81" t="s">
        <v>166</v>
      </c>
      <c r="C167" s="11" t="s">
        <v>199</v>
      </c>
      <c r="D167" s="82" t="s">
        <v>148</v>
      </c>
      <c r="E167" s="83">
        <f t="shared" ref="E167:AC167" si="10">SUM(E163:E166)</f>
        <v>0</v>
      </c>
      <c r="F167" s="83">
        <f t="shared" si="10"/>
        <v>0</v>
      </c>
      <c r="G167" s="83">
        <f t="shared" si="10"/>
        <v>0</v>
      </c>
      <c r="H167" s="83">
        <f t="shared" si="10"/>
        <v>0</v>
      </c>
      <c r="I167" s="83">
        <f t="shared" si="10"/>
        <v>0</v>
      </c>
      <c r="J167" s="83">
        <f t="shared" si="10"/>
        <v>0</v>
      </c>
      <c r="K167" s="83">
        <f t="shared" si="10"/>
        <v>0</v>
      </c>
      <c r="L167" s="83">
        <f t="shared" si="10"/>
        <v>0</v>
      </c>
      <c r="M167" s="83">
        <f t="shared" si="10"/>
        <v>0</v>
      </c>
      <c r="N167" s="83">
        <f t="shared" si="10"/>
        <v>0</v>
      </c>
      <c r="O167" s="83">
        <f t="shared" si="10"/>
        <v>0</v>
      </c>
      <c r="P167" s="83">
        <f t="shared" si="10"/>
        <v>0</v>
      </c>
      <c r="Q167" s="83">
        <f t="shared" si="10"/>
        <v>0</v>
      </c>
      <c r="R167" s="83">
        <f t="shared" si="10"/>
        <v>0</v>
      </c>
      <c r="S167" s="83">
        <f t="shared" si="10"/>
        <v>0</v>
      </c>
      <c r="T167" s="83">
        <f t="shared" si="10"/>
        <v>0</v>
      </c>
      <c r="U167" s="83">
        <f t="shared" si="10"/>
        <v>0</v>
      </c>
      <c r="V167" s="83">
        <f t="shared" si="10"/>
        <v>0</v>
      </c>
      <c r="W167" s="83">
        <f t="shared" si="10"/>
        <v>0</v>
      </c>
      <c r="X167" s="83">
        <f t="shared" si="10"/>
        <v>0</v>
      </c>
      <c r="Y167" s="83">
        <f t="shared" si="10"/>
        <v>0</v>
      </c>
      <c r="Z167" s="83">
        <f t="shared" si="10"/>
        <v>0</v>
      </c>
      <c r="AA167" s="83">
        <f t="shared" si="10"/>
        <v>0</v>
      </c>
      <c r="AB167" s="83">
        <f t="shared" si="10"/>
        <v>0</v>
      </c>
      <c r="AC167" s="83">
        <f t="shared" si="10"/>
        <v>0</v>
      </c>
      <c r="AD167" s="83">
        <f>SUM(AD163:AD166)</f>
        <v>0</v>
      </c>
      <c r="AE167" s="83">
        <f>SUM(AE163:AE166)</f>
        <v>0</v>
      </c>
      <c r="AF167" s="83">
        <f>SUM(AF163:AF166)</f>
        <v>0</v>
      </c>
      <c r="AG167" s="83">
        <f>SUM(AG163:AG166)</f>
        <v>0</v>
      </c>
      <c r="AH167" s="83">
        <f>SUM(AH163:AH166)</f>
        <v>0</v>
      </c>
      <c r="AJ167" s="81"/>
      <c r="AK167" s="81"/>
    </row>
    <row r="168" spans="1:37" x14ac:dyDescent="0.25">
      <c r="A168" s="50"/>
      <c r="B168" s="84" t="s">
        <v>177</v>
      </c>
      <c r="C168" s="11"/>
      <c r="D168" s="85" t="s">
        <v>178</v>
      </c>
      <c r="E168" s="86" t="e">
        <f t="shared" ref="E168:AH168" si="11">IF(E18*E167&lt;&gt;0,E167/E18,NA())</f>
        <v>#N/A</v>
      </c>
      <c r="F168" s="86" t="e">
        <f t="shared" si="11"/>
        <v>#N/A</v>
      </c>
      <c r="G168" s="86" t="e">
        <f t="shared" si="11"/>
        <v>#N/A</v>
      </c>
      <c r="H168" s="86" t="e">
        <f t="shared" si="11"/>
        <v>#N/A</v>
      </c>
      <c r="I168" s="86" t="e">
        <f t="shared" si="11"/>
        <v>#N/A</v>
      </c>
      <c r="J168" s="86" t="e">
        <f t="shared" si="11"/>
        <v>#N/A</v>
      </c>
      <c r="K168" s="86" t="e">
        <f t="shared" si="11"/>
        <v>#N/A</v>
      </c>
      <c r="L168" s="86" t="e">
        <f t="shared" si="11"/>
        <v>#N/A</v>
      </c>
      <c r="M168" s="86" t="e">
        <f t="shared" si="11"/>
        <v>#N/A</v>
      </c>
      <c r="N168" s="86" t="e">
        <f t="shared" si="11"/>
        <v>#N/A</v>
      </c>
      <c r="O168" s="86" t="e">
        <f t="shared" si="11"/>
        <v>#N/A</v>
      </c>
      <c r="P168" s="86" t="e">
        <f t="shared" si="11"/>
        <v>#N/A</v>
      </c>
      <c r="Q168" s="86" t="e">
        <f t="shared" si="11"/>
        <v>#N/A</v>
      </c>
      <c r="R168" s="86" t="e">
        <f t="shared" si="11"/>
        <v>#N/A</v>
      </c>
      <c r="S168" s="86" t="e">
        <f t="shared" si="11"/>
        <v>#N/A</v>
      </c>
      <c r="T168" s="86" t="e">
        <f t="shared" si="11"/>
        <v>#N/A</v>
      </c>
      <c r="U168" s="86" t="e">
        <f t="shared" si="11"/>
        <v>#N/A</v>
      </c>
      <c r="V168" s="86" t="e">
        <f t="shared" si="11"/>
        <v>#N/A</v>
      </c>
      <c r="W168" s="86" t="e">
        <f t="shared" si="11"/>
        <v>#N/A</v>
      </c>
      <c r="X168" s="86" t="e">
        <f t="shared" si="11"/>
        <v>#N/A</v>
      </c>
      <c r="Y168" s="86" t="e">
        <f t="shared" si="11"/>
        <v>#N/A</v>
      </c>
      <c r="Z168" s="86" t="e">
        <f t="shared" si="11"/>
        <v>#N/A</v>
      </c>
      <c r="AA168" s="86" t="e">
        <f t="shared" si="11"/>
        <v>#N/A</v>
      </c>
      <c r="AB168" s="86" t="e">
        <f t="shared" si="11"/>
        <v>#N/A</v>
      </c>
      <c r="AC168" s="86" t="e">
        <f t="shared" si="11"/>
        <v>#N/A</v>
      </c>
      <c r="AD168" s="86" t="e">
        <f t="shared" si="11"/>
        <v>#N/A</v>
      </c>
      <c r="AE168" s="86" t="e">
        <f t="shared" si="11"/>
        <v>#N/A</v>
      </c>
      <c r="AF168" s="86" t="e">
        <f t="shared" si="11"/>
        <v>#N/A</v>
      </c>
      <c r="AG168" s="86" t="e">
        <f t="shared" si="11"/>
        <v>#N/A</v>
      </c>
      <c r="AH168" s="86" t="e">
        <f t="shared" si="11"/>
        <v>#N/A</v>
      </c>
      <c r="AJ168" s="84"/>
      <c r="AK168" s="84"/>
    </row>
    <row r="169" spans="1:37" x14ac:dyDescent="0.25">
      <c r="A169" s="50"/>
      <c r="B169" s="45"/>
      <c r="C169" s="11"/>
      <c r="D169" s="24"/>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J169" s="45"/>
      <c r="AK169" s="45"/>
    </row>
    <row r="170" spans="1:37" x14ac:dyDescent="0.25">
      <c r="A170" s="67"/>
      <c r="B170" s="68" t="s">
        <v>30</v>
      </c>
      <c r="C170" s="11"/>
      <c r="D170" s="76"/>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J170" s="68"/>
      <c r="AK170" s="68"/>
    </row>
    <row r="171" spans="1:37" x14ac:dyDescent="0.25">
      <c r="A171" s="50"/>
      <c r="B171" s="14" t="s">
        <v>168</v>
      </c>
      <c r="C171" s="11" t="s">
        <v>200</v>
      </c>
      <c r="D171" s="16" t="s">
        <v>148</v>
      </c>
      <c r="E171" s="77">
        <v>0</v>
      </c>
      <c r="F171" s="77">
        <v>0</v>
      </c>
      <c r="G171" s="77">
        <v>0</v>
      </c>
      <c r="H171" s="77">
        <v>0</v>
      </c>
      <c r="I171" s="77">
        <v>0</v>
      </c>
      <c r="J171" s="77">
        <v>0</v>
      </c>
      <c r="K171" s="77">
        <v>0</v>
      </c>
      <c r="L171" s="77">
        <v>0</v>
      </c>
      <c r="M171" s="77">
        <v>0</v>
      </c>
      <c r="N171" s="77">
        <v>0</v>
      </c>
      <c r="O171" s="77">
        <v>0</v>
      </c>
      <c r="P171" s="77">
        <v>0</v>
      </c>
      <c r="Q171" s="77">
        <v>0</v>
      </c>
      <c r="R171" s="77">
        <v>0</v>
      </c>
      <c r="S171" s="77">
        <v>0</v>
      </c>
      <c r="T171" s="77">
        <v>0</v>
      </c>
      <c r="U171" s="77">
        <v>0</v>
      </c>
      <c r="V171" s="77">
        <v>0</v>
      </c>
      <c r="W171" s="77">
        <v>0</v>
      </c>
      <c r="X171" s="77">
        <v>0</v>
      </c>
      <c r="Y171" s="77">
        <v>0</v>
      </c>
      <c r="Z171" s="77">
        <v>0</v>
      </c>
      <c r="AA171" s="77">
        <v>0</v>
      </c>
      <c r="AB171" s="77">
        <v>0</v>
      </c>
      <c r="AC171" s="77">
        <v>0</v>
      </c>
      <c r="AD171" s="77">
        <v>0</v>
      </c>
      <c r="AE171" s="77">
        <v>0</v>
      </c>
      <c r="AF171" s="77">
        <v>0</v>
      </c>
      <c r="AG171" s="77">
        <v>0</v>
      </c>
      <c r="AH171" s="77">
        <v>0</v>
      </c>
      <c r="AJ171" s="78"/>
      <c r="AK171" s="78"/>
    </row>
    <row r="172" spans="1:37" x14ac:dyDescent="0.25">
      <c r="A172" s="50"/>
      <c r="B172" s="14" t="s">
        <v>170</v>
      </c>
      <c r="C172" s="11" t="s">
        <v>201</v>
      </c>
      <c r="D172" s="16" t="s">
        <v>148</v>
      </c>
      <c r="E172" s="77">
        <v>0</v>
      </c>
      <c r="F172" s="77">
        <v>0</v>
      </c>
      <c r="G172" s="77">
        <v>0</v>
      </c>
      <c r="H172" s="77">
        <v>0</v>
      </c>
      <c r="I172" s="77">
        <v>0</v>
      </c>
      <c r="J172" s="77">
        <v>0</v>
      </c>
      <c r="K172" s="77">
        <v>0</v>
      </c>
      <c r="L172" s="77">
        <v>0</v>
      </c>
      <c r="M172" s="77">
        <v>0</v>
      </c>
      <c r="N172" s="77">
        <v>0</v>
      </c>
      <c r="O172" s="77">
        <v>0</v>
      </c>
      <c r="P172" s="77">
        <v>0</v>
      </c>
      <c r="Q172" s="77">
        <v>0</v>
      </c>
      <c r="R172" s="77">
        <v>0</v>
      </c>
      <c r="S172" s="77">
        <v>0</v>
      </c>
      <c r="T172" s="77">
        <v>0</v>
      </c>
      <c r="U172" s="77">
        <v>0</v>
      </c>
      <c r="V172" s="77">
        <v>0</v>
      </c>
      <c r="W172" s="77">
        <v>0</v>
      </c>
      <c r="X172" s="77">
        <v>0</v>
      </c>
      <c r="Y172" s="77">
        <v>0</v>
      </c>
      <c r="Z172" s="77">
        <v>0</v>
      </c>
      <c r="AA172" s="77">
        <v>0</v>
      </c>
      <c r="AB172" s="77">
        <v>0</v>
      </c>
      <c r="AC172" s="77">
        <v>0</v>
      </c>
      <c r="AD172" s="77">
        <v>0</v>
      </c>
      <c r="AE172" s="77">
        <v>0</v>
      </c>
      <c r="AF172" s="77">
        <v>0</v>
      </c>
      <c r="AG172" s="77">
        <v>0</v>
      </c>
      <c r="AH172" s="77">
        <v>0</v>
      </c>
      <c r="AJ172" s="78"/>
      <c r="AK172" s="78"/>
    </row>
    <row r="173" spans="1:37" x14ac:dyDescent="0.25">
      <c r="A173" s="50"/>
      <c r="B173" s="14" t="s">
        <v>152</v>
      </c>
      <c r="C173" s="11" t="s">
        <v>202</v>
      </c>
      <c r="D173" s="16" t="s">
        <v>148</v>
      </c>
      <c r="E173" s="77">
        <v>0</v>
      </c>
      <c r="F173" s="77">
        <v>0</v>
      </c>
      <c r="G173" s="77">
        <v>0</v>
      </c>
      <c r="H173" s="77">
        <v>0</v>
      </c>
      <c r="I173" s="77">
        <v>0</v>
      </c>
      <c r="J173" s="77">
        <v>0</v>
      </c>
      <c r="K173" s="77">
        <v>0</v>
      </c>
      <c r="L173" s="77">
        <v>0</v>
      </c>
      <c r="M173" s="77">
        <v>0</v>
      </c>
      <c r="N173" s="77">
        <v>0</v>
      </c>
      <c r="O173" s="77">
        <v>0</v>
      </c>
      <c r="P173" s="77">
        <v>0</v>
      </c>
      <c r="Q173" s="77">
        <v>0</v>
      </c>
      <c r="R173" s="77">
        <v>0</v>
      </c>
      <c r="S173" s="77">
        <v>0</v>
      </c>
      <c r="T173" s="77">
        <v>0</v>
      </c>
      <c r="U173" s="77">
        <v>0</v>
      </c>
      <c r="V173" s="77">
        <v>0</v>
      </c>
      <c r="W173" s="77">
        <v>0</v>
      </c>
      <c r="X173" s="77">
        <v>0</v>
      </c>
      <c r="Y173" s="77">
        <v>0</v>
      </c>
      <c r="Z173" s="77">
        <v>0</v>
      </c>
      <c r="AA173" s="77">
        <v>0</v>
      </c>
      <c r="AB173" s="77">
        <v>0</v>
      </c>
      <c r="AC173" s="77">
        <v>0</v>
      </c>
      <c r="AD173" s="77">
        <v>0</v>
      </c>
      <c r="AE173" s="77">
        <v>0</v>
      </c>
      <c r="AF173" s="77">
        <v>0</v>
      </c>
      <c r="AG173" s="77">
        <v>0</v>
      </c>
      <c r="AH173" s="77">
        <v>0</v>
      </c>
      <c r="AJ173" s="78"/>
      <c r="AK173" s="78"/>
    </row>
    <row r="174" spans="1:37" x14ac:dyDescent="0.25">
      <c r="A174" s="50"/>
      <c r="B174" s="14" t="s">
        <v>158</v>
      </c>
      <c r="C174" s="11" t="s">
        <v>203</v>
      </c>
      <c r="D174" s="16" t="s">
        <v>148</v>
      </c>
      <c r="E174" s="77">
        <v>0</v>
      </c>
      <c r="F174" s="77">
        <v>0</v>
      </c>
      <c r="G174" s="77">
        <v>0</v>
      </c>
      <c r="H174" s="77">
        <v>0</v>
      </c>
      <c r="I174" s="77">
        <v>0</v>
      </c>
      <c r="J174" s="77">
        <v>0</v>
      </c>
      <c r="K174" s="77">
        <v>0</v>
      </c>
      <c r="L174" s="77">
        <v>0</v>
      </c>
      <c r="M174" s="77">
        <v>0</v>
      </c>
      <c r="N174" s="77">
        <v>0</v>
      </c>
      <c r="O174" s="77">
        <v>0</v>
      </c>
      <c r="P174" s="77">
        <v>0</v>
      </c>
      <c r="Q174" s="77">
        <v>0</v>
      </c>
      <c r="R174" s="77">
        <v>0</v>
      </c>
      <c r="S174" s="77">
        <v>0</v>
      </c>
      <c r="T174" s="77">
        <v>0</v>
      </c>
      <c r="U174" s="77">
        <v>0</v>
      </c>
      <c r="V174" s="77">
        <v>0</v>
      </c>
      <c r="W174" s="77">
        <v>0</v>
      </c>
      <c r="X174" s="77">
        <v>0</v>
      </c>
      <c r="Y174" s="77">
        <v>0</v>
      </c>
      <c r="Z174" s="77">
        <v>0</v>
      </c>
      <c r="AA174" s="77">
        <v>0</v>
      </c>
      <c r="AB174" s="77">
        <v>0</v>
      </c>
      <c r="AC174" s="77">
        <v>0</v>
      </c>
      <c r="AD174" s="77">
        <v>0</v>
      </c>
      <c r="AE174" s="77">
        <v>0</v>
      </c>
      <c r="AF174" s="77">
        <v>0</v>
      </c>
      <c r="AG174" s="77">
        <v>0</v>
      </c>
      <c r="AH174" s="77">
        <v>0</v>
      </c>
      <c r="AJ174" s="78"/>
      <c r="AK174" s="78"/>
    </row>
    <row r="175" spans="1:37" x14ac:dyDescent="0.25">
      <c r="A175" s="50"/>
      <c r="B175" s="14" t="s">
        <v>160</v>
      </c>
      <c r="C175" s="11" t="s">
        <v>204</v>
      </c>
      <c r="D175" s="16" t="s">
        <v>148</v>
      </c>
      <c r="E175" s="77">
        <v>0</v>
      </c>
      <c r="F175" s="77">
        <v>0</v>
      </c>
      <c r="G175" s="77">
        <v>0</v>
      </c>
      <c r="H175" s="77">
        <v>0</v>
      </c>
      <c r="I175" s="77">
        <v>0</v>
      </c>
      <c r="J175" s="77">
        <v>0</v>
      </c>
      <c r="K175" s="77">
        <v>0</v>
      </c>
      <c r="L175" s="77">
        <v>0</v>
      </c>
      <c r="M175" s="77">
        <v>0</v>
      </c>
      <c r="N175" s="77">
        <v>0</v>
      </c>
      <c r="O175" s="77">
        <v>0</v>
      </c>
      <c r="P175" s="77">
        <v>0</v>
      </c>
      <c r="Q175" s="77">
        <v>0</v>
      </c>
      <c r="R175" s="77">
        <v>0</v>
      </c>
      <c r="S175" s="77">
        <v>0</v>
      </c>
      <c r="T175" s="77">
        <v>0</v>
      </c>
      <c r="U175" s="77">
        <v>0</v>
      </c>
      <c r="V175" s="77">
        <v>0</v>
      </c>
      <c r="W175" s="77">
        <v>0</v>
      </c>
      <c r="X175" s="77">
        <v>0</v>
      </c>
      <c r="Y175" s="77">
        <v>0</v>
      </c>
      <c r="Z175" s="77">
        <v>0</v>
      </c>
      <c r="AA175" s="77">
        <v>0</v>
      </c>
      <c r="AB175" s="77">
        <v>0</v>
      </c>
      <c r="AC175" s="77">
        <v>0</v>
      </c>
      <c r="AD175" s="77">
        <v>0</v>
      </c>
      <c r="AE175" s="77">
        <v>0</v>
      </c>
      <c r="AF175" s="77">
        <v>0</v>
      </c>
      <c r="AG175" s="77">
        <v>0</v>
      </c>
      <c r="AH175" s="77">
        <v>0</v>
      </c>
      <c r="AJ175" s="78"/>
      <c r="AK175" s="78"/>
    </row>
    <row r="176" spans="1:37" x14ac:dyDescent="0.25">
      <c r="A176" s="50"/>
      <c r="B176" s="79" t="s">
        <v>164</v>
      </c>
      <c r="C176" s="11" t="s">
        <v>205</v>
      </c>
      <c r="D176" s="16" t="s">
        <v>148</v>
      </c>
      <c r="E176" s="77">
        <v>0</v>
      </c>
      <c r="F176" s="77">
        <v>0</v>
      </c>
      <c r="G176" s="77">
        <v>0</v>
      </c>
      <c r="H176" s="77">
        <v>0</v>
      </c>
      <c r="I176" s="77">
        <v>0</v>
      </c>
      <c r="J176" s="77">
        <v>0</v>
      </c>
      <c r="K176" s="77">
        <v>0</v>
      </c>
      <c r="L176" s="77">
        <v>0</v>
      </c>
      <c r="M176" s="77">
        <v>0</v>
      </c>
      <c r="N176" s="77">
        <v>0</v>
      </c>
      <c r="O176" s="77">
        <v>0</v>
      </c>
      <c r="P176" s="77">
        <v>0</v>
      </c>
      <c r="Q176" s="77">
        <v>0</v>
      </c>
      <c r="R176" s="77">
        <v>0</v>
      </c>
      <c r="S176" s="77">
        <v>0</v>
      </c>
      <c r="T176" s="77">
        <v>0</v>
      </c>
      <c r="U176" s="77">
        <v>0</v>
      </c>
      <c r="V176" s="77">
        <v>0</v>
      </c>
      <c r="W176" s="77">
        <v>0</v>
      </c>
      <c r="X176" s="77">
        <v>0</v>
      </c>
      <c r="Y176" s="77">
        <v>0</v>
      </c>
      <c r="Z176" s="77">
        <v>0</v>
      </c>
      <c r="AA176" s="77">
        <v>0</v>
      </c>
      <c r="AB176" s="77">
        <v>0</v>
      </c>
      <c r="AC176" s="77">
        <v>0</v>
      </c>
      <c r="AD176" s="77">
        <v>0</v>
      </c>
      <c r="AE176" s="77">
        <v>0</v>
      </c>
      <c r="AF176" s="77">
        <v>0</v>
      </c>
      <c r="AG176" s="77">
        <v>0</v>
      </c>
      <c r="AH176" s="77">
        <v>0</v>
      </c>
      <c r="AJ176" s="80"/>
      <c r="AK176" s="80"/>
    </row>
    <row r="177" spans="1:37" x14ac:dyDescent="0.25">
      <c r="A177" s="53" t="b">
        <v>1</v>
      </c>
      <c r="B177" s="81" t="s">
        <v>166</v>
      </c>
      <c r="C177" s="11" t="s">
        <v>206</v>
      </c>
      <c r="D177" s="82" t="s">
        <v>148</v>
      </c>
      <c r="E177" s="83">
        <f t="shared" ref="E177:AC177" si="12">SUM(E171:E176)</f>
        <v>0</v>
      </c>
      <c r="F177" s="83">
        <f t="shared" si="12"/>
        <v>0</v>
      </c>
      <c r="G177" s="83">
        <f t="shared" si="12"/>
        <v>0</v>
      </c>
      <c r="H177" s="83">
        <f t="shared" si="12"/>
        <v>0</v>
      </c>
      <c r="I177" s="83">
        <f t="shared" si="12"/>
        <v>0</v>
      </c>
      <c r="J177" s="83">
        <f t="shared" si="12"/>
        <v>0</v>
      </c>
      <c r="K177" s="83">
        <f t="shared" si="12"/>
        <v>0</v>
      </c>
      <c r="L177" s="83">
        <f t="shared" si="12"/>
        <v>0</v>
      </c>
      <c r="M177" s="83">
        <f t="shared" si="12"/>
        <v>0</v>
      </c>
      <c r="N177" s="83">
        <f t="shared" si="12"/>
        <v>0</v>
      </c>
      <c r="O177" s="83">
        <f t="shared" si="12"/>
        <v>0</v>
      </c>
      <c r="P177" s="83">
        <f t="shared" si="12"/>
        <v>0</v>
      </c>
      <c r="Q177" s="83">
        <f t="shared" si="12"/>
        <v>0</v>
      </c>
      <c r="R177" s="83">
        <f t="shared" si="12"/>
        <v>0</v>
      </c>
      <c r="S177" s="83">
        <f t="shared" si="12"/>
        <v>0</v>
      </c>
      <c r="T177" s="83">
        <f t="shared" si="12"/>
        <v>0</v>
      </c>
      <c r="U177" s="83">
        <f t="shared" si="12"/>
        <v>0</v>
      </c>
      <c r="V177" s="83">
        <f t="shared" si="12"/>
        <v>0</v>
      </c>
      <c r="W177" s="83">
        <f t="shared" si="12"/>
        <v>0</v>
      </c>
      <c r="X177" s="83">
        <f t="shared" si="12"/>
        <v>0</v>
      </c>
      <c r="Y177" s="83">
        <f t="shared" si="12"/>
        <v>0</v>
      </c>
      <c r="Z177" s="83">
        <f t="shared" si="12"/>
        <v>0</v>
      </c>
      <c r="AA177" s="83">
        <f t="shared" si="12"/>
        <v>0</v>
      </c>
      <c r="AB177" s="83">
        <f t="shared" si="12"/>
        <v>0</v>
      </c>
      <c r="AC177" s="83">
        <f t="shared" si="12"/>
        <v>0</v>
      </c>
      <c r="AD177" s="83">
        <f>SUM(AD171:AD176)</f>
        <v>0</v>
      </c>
      <c r="AE177" s="83">
        <f>SUM(AE171:AE176)</f>
        <v>0</v>
      </c>
      <c r="AF177" s="83">
        <f>SUM(AF171:AF176)</f>
        <v>0</v>
      </c>
      <c r="AG177" s="83">
        <f>SUM(AG171:AG176)</f>
        <v>0</v>
      </c>
      <c r="AH177" s="83">
        <f>SUM(AH171:AH176)</f>
        <v>0</v>
      </c>
      <c r="AJ177" s="81"/>
      <c r="AK177" s="81"/>
    </row>
    <row r="178" spans="1:37" x14ac:dyDescent="0.25">
      <c r="A178" s="50"/>
      <c r="B178" s="84" t="s">
        <v>177</v>
      </c>
      <c r="C178" s="11"/>
      <c r="D178" s="85" t="s">
        <v>178</v>
      </c>
      <c r="E178" s="86" t="e">
        <f t="shared" ref="E178:AH178" si="13">IF(E19*E177&lt;&gt;0,E177/E19,NA())</f>
        <v>#N/A</v>
      </c>
      <c r="F178" s="86" t="e">
        <f t="shared" si="13"/>
        <v>#N/A</v>
      </c>
      <c r="G178" s="86" t="e">
        <f t="shared" si="13"/>
        <v>#N/A</v>
      </c>
      <c r="H178" s="86" t="e">
        <f t="shared" si="13"/>
        <v>#N/A</v>
      </c>
      <c r="I178" s="86" t="e">
        <f t="shared" si="13"/>
        <v>#N/A</v>
      </c>
      <c r="J178" s="86" t="e">
        <f t="shared" si="13"/>
        <v>#N/A</v>
      </c>
      <c r="K178" s="86" t="e">
        <f t="shared" si="13"/>
        <v>#N/A</v>
      </c>
      <c r="L178" s="86" t="e">
        <f t="shared" si="13"/>
        <v>#N/A</v>
      </c>
      <c r="M178" s="86" t="e">
        <f t="shared" si="13"/>
        <v>#N/A</v>
      </c>
      <c r="N178" s="86" t="e">
        <f t="shared" si="13"/>
        <v>#N/A</v>
      </c>
      <c r="O178" s="86" t="e">
        <f t="shared" si="13"/>
        <v>#N/A</v>
      </c>
      <c r="P178" s="86" t="e">
        <f t="shared" si="13"/>
        <v>#N/A</v>
      </c>
      <c r="Q178" s="86" t="e">
        <f t="shared" si="13"/>
        <v>#N/A</v>
      </c>
      <c r="R178" s="86" t="e">
        <f t="shared" si="13"/>
        <v>#N/A</v>
      </c>
      <c r="S178" s="86" t="e">
        <f t="shared" si="13"/>
        <v>#N/A</v>
      </c>
      <c r="T178" s="86" t="e">
        <f t="shared" si="13"/>
        <v>#N/A</v>
      </c>
      <c r="U178" s="86" t="e">
        <f t="shared" si="13"/>
        <v>#N/A</v>
      </c>
      <c r="V178" s="86" t="e">
        <f t="shared" si="13"/>
        <v>#N/A</v>
      </c>
      <c r="W178" s="86" t="e">
        <f t="shared" si="13"/>
        <v>#N/A</v>
      </c>
      <c r="X178" s="86" t="e">
        <f t="shared" si="13"/>
        <v>#N/A</v>
      </c>
      <c r="Y178" s="86" t="e">
        <f t="shared" si="13"/>
        <v>#N/A</v>
      </c>
      <c r="Z178" s="86" t="e">
        <f t="shared" si="13"/>
        <v>#N/A</v>
      </c>
      <c r="AA178" s="86" t="e">
        <f t="shared" si="13"/>
        <v>#N/A</v>
      </c>
      <c r="AB178" s="86" t="e">
        <f t="shared" si="13"/>
        <v>#N/A</v>
      </c>
      <c r="AC178" s="86" t="e">
        <f t="shared" si="13"/>
        <v>#N/A</v>
      </c>
      <c r="AD178" s="86" t="e">
        <f t="shared" si="13"/>
        <v>#N/A</v>
      </c>
      <c r="AE178" s="86" t="e">
        <f t="shared" si="13"/>
        <v>#N/A</v>
      </c>
      <c r="AF178" s="86" t="e">
        <f t="shared" si="13"/>
        <v>#N/A</v>
      </c>
      <c r="AG178" s="86" t="e">
        <f t="shared" si="13"/>
        <v>#N/A</v>
      </c>
      <c r="AH178" s="86" t="e">
        <f t="shared" si="13"/>
        <v>#N/A</v>
      </c>
      <c r="AJ178" s="84"/>
      <c r="AK178" s="84"/>
    </row>
    <row r="179" spans="1:37" x14ac:dyDescent="0.25">
      <c r="A179" s="50"/>
      <c r="B179" s="87"/>
      <c r="C179" s="11"/>
      <c r="D179" s="24"/>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J179" s="87"/>
      <c r="AK179" s="87"/>
    </row>
    <row r="180" spans="1:37" x14ac:dyDescent="0.25">
      <c r="A180" s="67"/>
      <c r="B180" s="68" t="s">
        <v>32</v>
      </c>
      <c r="C180" s="11"/>
      <c r="D180" s="76"/>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J180" s="68"/>
      <c r="AK180" s="68"/>
    </row>
    <row r="181" spans="1:37" x14ac:dyDescent="0.25">
      <c r="A181" s="50"/>
      <c r="B181" s="14" t="s">
        <v>207</v>
      </c>
      <c r="C181" s="11" t="s">
        <v>208</v>
      </c>
      <c r="D181" s="16" t="s">
        <v>148</v>
      </c>
      <c r="E181" s="77">
        <v>0</v>
      </c>
      <c r="F181" s="77">
        <v>0</v>
      </c>
      <c r="G181" s="77">
        <v>0</v>
      </c>
      <c r="H181" s="77">
        <v>0</v>
      </c>
      <c r="I181" s="77">
        <v>0</v>
      </c>
      <c r="J181" s="77">
        <v>0</v>
      </c>
      <c r="K181" s="77">
        <v>0</v>
      </c>
      <c r="L181" s="77">
        <v>0</v>
      </c>
      <c r="M181" s="77">
        <v>0</v>
      </c>
      <c r="N181" s="77">
        <v>0</v>
      </c>
      <c r="O181" s="77">
        <v>0</v>
      </c>
      <c r="P181" s="77">
        <v>0</v>
      </c>
      <c r="Q181" s="77">
        <v>0</v>
      </c>
      <c r="R181" s="77">
        <v>0</v>
      </c>
      <c r="S181" s="77">
        <v>0</v>
      </c>
      <c r="T181" s="77">
        <v>0</v>
      </c>
      <c r="U181" s="77">
        <v>0</v>
      </c>
      <c r="V181" s="77">
        <v>0</v>
      </c>
      <c r="W181" s="77">
        <v>0</v>
      </c>
      <c r="X181" s="77">
        <v>0</v>
      </c>
      <c r="Y181" s="77">
        <v>0</v>
      </c>
      <c r="Z181" s="77">
        <v>0</v>
      </c>
      <c r="AA181" s="77">
        <v>0</v>
      </c>
      <c r="AB181" s="77">
        <v>0</v>
      </c>
      <c r="AC181" s="77">
        <v>0</v>
      </c>
      <c r="AD181" s="77">
        <v>0</v>
      </c>
      <c r="AE181" s="77">
        <v>0</v>
      </c>
      <c r="AF181" s="77">
        <v>0</v>
      </c>
      <c r="AG181" s="77">
        <v>0</v>
      </c>
      <c r="AH181" s="77">
        <v>0</v>
      </c>
      <c r="AJ181" s="78"/>
      <c r="AK181" s="78"/>
    </row>
    <row r="182" spans="1:37" x14ac:dyDescent="0.25">
      <c r="A182" s="50"/>
      <c r="B182" s="14" t="s">
        <v>154</v>
      </c>
      <c r="C182" s="11" t="s">
        <v>209</v>
      </c>
      <c r="D182" s="16" t="s">
        <v>148</v>
      </c>
      <c r="E182" s="77">
        <v>0</v>
      </c>
      <c r="F182" s="77">
        <v>0</v>
      </c>
      <c r="G182" s="77">
        <v>0</v>
      </c>
      <c r="H182" s="77">
        <v>0</v>
      </c>
      <c r="I182" s="77">
        <v>0</v>
      </c>
      <c r="J182" s="77">
        <v>0</v>
      </c>
      <c r="K182" s="77">
        <v>0</v>
      </c>
      <c r="L182" s="77">
        <v>0</v>
      </c>
      <c r="M182" s="77">
        <v>0</v>
      </c>
      <c r="N182" s="77">
        <v>0</v>
      </c>
      <c r="O182" s="77">
        <v>0</v>
      </c>
      <c r="P182" s="77">
        <v>0</v>
      </c>
      <c r="Q182" s="77">
        <v>0</v>
      </c>
      <c r="R182" s="77">
        <v>0</v>
      </c>
      <c r="S182" s="77">
        <v>0</v>
      </c>
      <c r="T182" s="77">
        <v>0</v>
      </c>
      <c r="U182" s="77">
        <v>0</v>
      </c>
      <c r="V182" s="77">
        <v>0</v>
      </c>
      <c r="W182" s="77">
        <v>0</v>
      </c>
      <c r="X182" s="77">
        <v>0</v>
      </c>
      <c r="Y182" s="77">
        <v>0</v>
      </c>
      <c r="Z182" s="77">
        <v>0</v>
      </c>
      <c r="AA182" s="77">
        <v>0</v>
      </c>
      <c r="AB182" s="77">
        <v>0</v>
      </c>
      <c r="AC182" s="77">
        <v>0</v>
      </c>
      <c r="AD182" s="77">
        <v>0</v>
      </c>
      <c r="AE182" s="77">
        <v>0</v>
      </c>
      <c r="AF182" s="77">
        <v>0</v>
      </c>
      <c r="AG182" s="77">
        <v>0</v>
      </c>
      <c r="AH182" s="77">
        <v>0</v>
      </c>
      <c r="AJ182" s="78"/>
      <c r="AK182" s="78"/>
    </row>
    <row r="183" spans="1:37" x14ac:dyDescent="0.25">
      <c r="A183" s="99"/>
      <c r="B183" s="100" t="s">
        <v>158</v>
      </c>
      <c r="C183" s="11" t="s">
        <v>210</v>
      </c>
      <c r="D183" s="101" t="s">
        <v>148</v>
      </c>
      <c r="E183" s="102">
        <v>0</v>
      </c>
      <c r="F183" s="102">
        <v>0</v>
      </c>
      <c r="G183" s="102">
        <v>0</v>
      </c>
      <c r="H183" s="102">
        <v>0</v>
      </c>
      <c r="I183" s="102">
        <v>0</v>
      </c>
      <c r="J183" s="102">
        <v>0</v>
      </c>
      <c r="K183" s="102">
        <v>0</v>
      </c>
      <c r="L183" s="102">
        <v>0</v>
      </c>
      <c r="M183" s="102">
        <v>0</v>
      </c>
      <c r="N183" s="102">
        <v>0</v>
      </c>
      <c r="O183" s="102">
        <v>0</v>
      </c>
      <c r="P183" s="102">
        <v>0</v>
      </c>
      <c r="Q183" s="102">
        <v>0</v>
      </c>
      <c r="R183" s="102">
        <v>0</v>
      </c>
      <c r="S183" s="102">
        <v>0</v>
      </c>
      <c r="T183" s="102">
        <v>0</v>
      </c>
      <c r="U183" s="102">
        <v>0</v>
      </c>
      <c r="V183" s="102">
        <v>0</v>
      </c>
      <c r="W183" s="102">
        <v>0</v>
      </c>
      <c r="X183" s="102">
        <v>0</v>
      </c>
      <c r="Y183" s="102">
        <v>0</v>
      </c>
      <c r="Z183" s="102">
        <v>0</v>
      </c>
      <c r="AA183" s="102">
        <v>0</v>
      </c>
      <c r="AB183" s="102">
        <v>0</v>
      </c>
      <c r="AC183" s="102">
        <v>0</v>
      </c>
      <c r="AD183" s="102">
        <v>0</v>
      </c>
      <c r="AE183" s="102">
        <v>0</v>
      </c>
      <c r="AF183" s="102">
        <v>0</v>
      </c>
      <c r="AG183" s="102">
        <v>0</v>
      </c>
      <c r="AH183" s="102">
        <v>0</v>
      </c>
      <c r="AI183" s="103"/>
      <c r="AJ183" s="104"/>
      <c r="AK183" s="104"/>
    </row>
    <row r="184" spans="1:37" x14ac:dyDescent="0.25">
      <c r="A184" s="50"/>
      <c r="B184" s="14" t="s">
        <v>160</v>
      </c>
      <c r="C184" s="11" t="s">
        <v>211</v>
      </c>
      <c r="D184" s="16" t="s">
        <v>148</v>
      </c>
      <c r="E184" s="77">
        <v>0</v>
      </c>
      <c r="F184" s="77">
        <v>0</v>
      </c>
      <c r="G184" s="77">
        <v>0</v>
      </c>
      <c r="H184" s="77">
        <v>0</v>
      </c>
      <c r="I184" s="77">
        <v>0</v>
      </c>
      <c r="J184" s="77">
        <v>0</v>
      </c>
      <c r="K184" s="77">
        <v>0</v>
      </c>
      <c r="L184" s="77">
        <v>0</v>
      </c>
      <c r="M184" s="77">
        <v>0</v>
      </c>
      <c r="N184" s="77">
        <v>0</v>
      </c>
      <c r="O184" s="77">
        <v>0</v>
      </c>
      <c r="P184" s="77">
        <v>0</v>
      </c>
      <c r="Q184" s="77">
        <v>0</v>
      </c>
      <c r="R184" s="77">
        <v>0</v>
      </c>
      <c r="S184" s="77">
        <v>0</v>
      </c>
      <c r="T184" s="77">
        <v>0</v>
      </c>
      <c r="U184" s="77">
        <v>0</v>
      </c>
      <c r="V184" s="77">
        <v>0</v>
      </c>
      <c r="W184" s="77">
        <v>0</v>
      </c>
      <c r="X184" s="77">
        <v>0</v>
      </c>
      <c r="Y184" s="77">
        <v>0</v>
      </c>
      <c r="Z184" s="77">
        <v>0</v>
      </c>
      <c r="AA184" s="77">
        <v>0</v>
      </c>
      <c r="AB184" s="77">
        <v>0</v>
      </c>
      <c r="AC184" s="77">
        <v>0</v>
      </c>
      <c r="AD184" s="77">
        <v>0</v>
      </c>
      <c r="AE184" s="77">
        <v>0</v>
      </c>
      <c r="AF184" s="77">
        <v>0</v>
      </c>
      <c r="AG184" s="77">
        <v>0</v>
      </c>
      <c r="AH184" s="77">
        <v>0</v>
      </c>
      <c r="AJ184" s="78"/>
      <c r="AK184" s="78"/>
    </row>
    <row r="185" spans="1:37" x14ac:dyDescent="0.25">
      <c r="A185" s="50"/>
      <c r="B185" s="14" t="s">
        <v>162</v>
      </c>
      <c r="C185" s="11" t="s">
        <v>212</v>
      </c>
      <c r="D185" s="16" t="s">
        <v>148</v>
      </c>
      <c r="E185" s="77">
        <v>0</v>
      </c>
      <c r="F185" s="77">
        <v>0</v>
      </c>
      <c r="G185" s="77">
        <v>0</v>
      </c>
      <c r="H185" s="77">
        <v>0</v>
      </c>
      <c r="I185" s="77">
        <v>0</v>
      </c>
      <c r="J185" s="77">
        <v>0</v>
      </c>
      <c r="K185" s="77">
        <v>0</v>
      </c>
      <c r="L185" s="77">
        <v>0</v>
      </c>
      <c r="M185" s="77">
        <v>0</v>
      </c>
      <c r="N185" s="77">
        <v>0</v>
      </c>
      <c r="O185" s="77">
        <v>0</v>
      </c>
      <c r="P185" s="77">
        <v>0</v>
      </c>
      <c r="Q185" s="77">
        <v>0</v>
      </c>
      <c r="R185" s="77">
        <v>0</v>
      </c>
      <c r="S185" s="77">
        <v>0</v>
      </c>
      <c r="T185" s="77">
        <v>0</v>
      </c>
      <c r="U185" s="77">
        <v>0</v>
      </c>
      <c r="V185" s="77">
        <v>0</v>
      </c>
      <c r="W185" s="77">
        <v>0</v>
      </c>
      <c r="X185" s="77">
        <v>0</v>
      </c>
      <c r="Y185" s="77">
        <v>0</v>
      </c>
      <c r="Z185" s="77">
        <v>0</v>
      </c>
      <c r="AA185" s="77">
        <v>0</v>
      </c>
      <c r="AB185" s="77">
        <v>0</v>
      </c>
      <c r="AC185" s="77">
        <v>0</v>
      </c>
      <c r="AD185" s="77">
        <v>0</v>
      </c>
      <c r="AE185" s="77">
        <v>0</v>
      </c>
      <c r="AF185" s="77">
        <v>0</v>
      </c>
      <c r="AG185" s="77">
        <v>0</v>
      </c>
      <c r="AH185" s="77">
        <v>0</v>
      </c>
      <c r="AJ185" s="78"/>
      <c r="AK185" s="78"/>
    </row>
    <row r="186" spans="1:37" x14ac:dyDescent="0.25">
      <c r="A186" s="50"/>
      <c r="B186" s="79" t="s">
        <v>164</v>
      </c>
      <c r="C186" s="11" t="s">
        <v>213</v>
      </c>
      <c r="D186" s="16" t="s">
        <v>148</v>
      </c>
      <c r="E186" s="77">
        <v>0</v>
      </c>
      <c r="F186" s="77">
        <v>0</v>
      </c>
      <c r="G186" s="77">
        <v>0</v>
      </c>
      <c r="H186" s="77">
        <v>0</v>
      </c>
      <c r="I186" s="77">
        <v>0</v>
      </c>
      <c r="J186" s="77">
        <v>0</v>
      </c>
      <c r="K186" s="77">
        <v>0</v>
      </c>
      <c r="L186" s="77">
        <v>0</v>
      </c>
      <c r="M186" s="77">
        <v>0</v>
      </c>
      <c r="N186" s="77">
        <v>0</v>
      </c>
      <c r="O186" s="77">
        <v>0</v>
      </c>
      <c r="P186" s="77">
        <v>0</v>
      </c>
      <c r="Q186" s="77">
        <v>0</v>
      </c>
      <c r="R186" s="77">
        <v>0</v>
      </c>
      <c r="S186" s="77">
        <v>0</v>
      </c>
      <c r="T186" s="77">
        <v>0</v>
      </c>
      <c r="U186" s="77">
        <v>0</v>
      </c>
      <c r="V186" s="77">
        <v>0</v>
      </c>
      <c r="W186" s="77">
        <v>0</v>
      </c>
      <c r="X186" s="77">
        <v>0</v>
      </c>
      <c r="Y186" s="77">
        <v>0</v>
      </c>
      <c r="Z186" s="77">
        <v>0</v>
      </c>
      <c r="AA186" s="77">
        <v>0</v>
      </c>
      <c r="AB186" s="77">
        <v>0</v>
      </c>
      <c r="AC186" s="77">
        <v>0</v>
      </c>
      <c r="AD186" s="77">
        <v>0</v>
      </c>
      <c r="AE186" s="77">
        <v>0</v>
      </c>
      <c r="AF186" s="77">
        <v>0</v>
      </c>
      <c r="AG186" s="77">
        <v>0</v>
      </c>
      <c r="AH186" s="77">
        <v>0</v>
      </c>
      <c r="AJ186" s="80"/>
      <c r="AK186" s="80"/>
    </row>
    <row r="187" spans="1:37" x14ac:dyDescent="0.25">
      <c r="A187" s="40" t="b">
        <v>1</v>
      </c>
      <c r="B187" s="81" t="s">
        <v>166</v>
      </c>
      <c r="C187" s="11" t="s">
        <v>214</v>
      </c>
      <c r="D187" s="82" t="s">
        <v>148</v>
      </c>
      <c r="E187" s="83">
        <f t="shared" ref="E187:AG187" si="14">SUM(E181,E184:E186)</f>
        <v>0</v>
      </c>
      <c r="F187" s="83">
        <f t="shared" si="14"/>
        <v>0</v>
      </c>
      <c r="G187" s="83">
        <f t="shared" si="14"/>
        <v>0</v>
      </c>
      <c r="H187" s="83">
        <f t="shared" si="14"/>
        <v>0</v>
      </c>
      <c r="I187" s="83">
        <f t="shared" si="14"/>
        <v>0</v>
      </c>
      <c r="J187" s="83">
        <f t="shared" si="14"/>
        <v>0</v>
      </c>
      <c r="K187" s="83">
        <f t="shared" si="14"/>
        <v>0</v>
      </c>
      <c r="L187" s="83">
        <f t="shared" si="14"/>
        <v>0</v>
      </c>
      <c r="M187" s="83">
        <f t="shared" si="14"/>
        <v>0</v>
      </c>
      <c r="N187" s="83">
        <f t="shared" si="14"/>
        <v>0</v>
      </c>
      <c r="O187" s="83">
        <f t="shared" si="14"/>
        <v>0</v>
      </c>
      <c r="P187" s="83">
        <f t="shared" si="14"/>
        <v>0</v>
      </c>
      <c r="Q187" s="83">
        <f t="shared" si="14"/>
        <v>0</v>
      </c>
      <c r="R187" s="83">
        <f t="shared" si="14"/>
        <v>0</v>
      </c>
      <c r="S187" s="83">
        <f t="shared" si="14"/>
        <v>0</v>
      </c>
      <c r="T187" s="83">
        <f t="shared" si="14"/>
        <v>0</v>
      </c>
      <c r="U187" s="83">
        <f t="shared" si="14"/>
        <v>0</v>
      </c>
      <c r="V187" s="83">
        <f t="shared" si="14"/>
        <v>0</v>
      </c>
      <c r="W187" s="83">
        <f t="shared" si="14"/>
        <v>0</v>
      </c>
      <c r="X187" s="83">
        <f t="shared" si="14"/>
        <v>0</v>
      </c>
      <c r="Y187" s="83">
        <f t="shared" si="14"/>
        <v>0</v>
      </c>
      <c r="Z187" s="83">
        <f t="shared" si="14"/>
        <v>0</v>
      </c>
      <c r="AA187" s="83">
        <f t="shared" si="14"/>
        <v>0</v>
      </c>
      <c r="AB187" s="83">
        <f t="shared" si="14"/>
        <v>0</v>
      </c>
      <c r="AC187" s="83">
        <f t="shared" si="14"/>
        <v>0</v>
      </c>
      <c r="AD187" s="83">
        <f t="shared" si="14"/>
        <v>0</v>
      </c>
      <c r="AE187" s="83">
        <f t="shared" si="14"/>
        <v>0</v>
      </c>
      <c r="AF187" s="83">
        <f t="shared" si="14"/>
        <v>0</v>
      </c>
      <c r="AG187" s="83">
        <f t="shared" si="14"/>
        <v>0</v>
      </c>
      <c r="AH187" s="83">
        <f>SUM(AH181,AH184:AH186)</f>
        <v>0</v>
      </c>
      <c r="AJ187" s="81"/>
      <c r="AK187" s="81"/>
    </row>
    <row r="188" spans="1:37" x14ac:dyDescent="0.25">
      <c r="A188" s="50"/>
      <c r="B188" s="84" t="s">
        <v>177</v>
      </c>
      <c r="C188" s="11"/>
      <c r="D188" s="85" t="s">
        <v>178</v>
      </c>
      <c r="E188" s="86" t="e">
        <f t="shared" ref="E188:AH188" si="15">IF(E20*E187&lt;&gt;0,E187/E20,NA())</f>
        <v>#N/A</v>
      </c>
      <c r="F188" s="86" t="e">
        <f t="shared" si="15"/>
        <v>#N/A</v>
      </c>
      <c r="G188" s="86" t="e">
        <f t="shared" si="15"/>
        <v>#N/A</v>
      </c>
      <c r="H188" s="86" t="e">
        <f t="shared" si="15"/>
        <v>#N/A</v>
      </c>
      <c r="I188" s="86" t="e">
        <f t="shared" si="15"/>
        <v>#N/A</v>
      </c>
      <c r="J188" s="86" t="e">
        <f t="shared" si="15"/>
        <v>#N/A</v>
      </c>
      <c r="K188" s="86" t="e">
        <f t="shared" si="15"/>
        <v>#N/A</v>
      </c>
      <c r="L188" s="86" t="e">
        <f t="shared" si="15"/>
        <v>#N/A</v>
      </c>
      <c r="M188" s="86" t="e">
        <f t="shared" si="15"/>
        <v>#N/A</v>
      </c>
      <c r="N188" s="86" t="e">
        <f t="shared" si="15"/>
        <v>#N/A</v>
      </c>
      <c r="O188" s="86" t="e">
        <f t="shared" si="15"/>
        <v>#N/A</v>
      </c>
      <c r="P188" s="86" t="e">
        <f t="shared" si="15"/>
        <v>#N/A</v>
      </c>
      <c r="Q188" s="86" t="e">
        <f t="shared" si="15"/>
        <v>#N/A</v>
      </c>
      <c r="R188" s="86" t="e">
        <f t="shared" si="15"/>
        <v>#N/A</v>
      </c>
      <c r="S188" s="86" t="e">
        <f t="shared" si="15"/>
        <v>#N/A</v>
      </c>
      <c r="T188" s="86" t="e">
        <f t="shared" si="15"/>
        <v>#N/A</v>
      </c>
      <c r="U188" s="86" t="e">
        <f t="shared" si="15"/>
        <v>#N/A</v>
      </c>
      <c r="V188" s="86" t="e">
        <f t="shared" si="15"/>
        <v>#N/A</v>
      </c>
      <c r="W188" s="86" t="e">
        <f t="shared" si="15"/>
        <v>#N/A</v>
      </c>
      <c r="X188" s="86" t="e">
        <f t="shared" si="15"/>
        <v>#N/A</v>
      </c>
      <c r="Y188" s="86" t="e">
        <f t="shared" si="15"/>
        <v>#N/A</v>
      </c>
      <c r="Z188" s="86" t="e">
        <f t="shared" si="15"/>
        <v>#N/A</v>
      </c>
      <c r="AA188" s="86" t="e">
        <f t="shared" si="15"/>
        <v>#N/A</v>
      </c>
      <c r="AB188" s="86" t="e">
        <f t="shared" si="15"/>
        <v>#N/A</v>
      </c>
      <c r="AC188" s="86" t="e">
        <f t="shared" si="15"/>
        <v>#N/A</v>
      </c>
      <c r="AD188" s="86" t="e">
        <f t="shared" si="15"/>
        <v>#N/A</v>
      </c>
      <c r="AE188" s="86" t="e">
        <f t="shared" si="15"/>
        <v>#N/A</v>
      </c>
      <c r="AF188" s="86" t="e">
        <f t="shared" si="15"/>
        <v>#N/A</v>
      </c>
      <c r="AG188" s="86" t="e">
        <f t="shared" si="15"/>
        <v>#N/A</v>
      </c>
      <c r="AH188" s="86" t="e">
        <f t="shared" si="15"/>
        <v>#N/A</v>
      </c>
      <c r="AJ188" s="84"/>
      <c r="AK188" s="84"/>
    </row>
    <row r="189" spans="1:37" x14ac:dyDescent="0.25">
      <c r="A189" s="50"/>
      <c r="B189" s="87"/>
      <c r="C189" s="11"/>
      <c r="D189" s="24"/>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J189" s="87"/>
      <c r="AK189" s="87"/>
    </row>
    <row r="190" spans="1:37" x14ac:dyDescent="0.25">
      <c r="A190" s="75"/>
      <c r="B190" s="105" t="s">
        <v>215</v>
      </c>
      <c r="C190" s="11"/>
      <c r="D190" s="106"/>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J190" s="107"/>
      <c r="AK190" s="107"/>
    </row>
    <row r="191" spans="1:37" x14ac:dyDescent="0.25">
      <c r="A191" s="62" t="s">
        <v>18</v>
      </c>
      <c r="B191" s="108" t="s">
        <v>160</v>
      </c>
      <c r="C191" s="11" t="s">
        <v>216</v>
      </c>
      <c r="D191" s="52" t="s">
        <v>148</v>
      </c>
      <c r="E191" s="30">
        <v>0</v>
      </c>
      <c r="F191" s="30">
        <v>0</v>
      </c>
      <c r="G191" s="30">
        <v>0</v>
      </c>
      <c r="H191" s="30">
        <v>0</v>
      </c>
      <c r="I191" s="30">
        <v>0</v>
      </c>
      <c r="J191" s="30">
        <v>0</v>
      </c>
      <c r="K191" s="30">
        <v>0</v>
      </c>
      <c r="L191" s="30">
        <v>0</v>
      </c>
      <c r="M191" s="30">
        <v>0</v>
      </c>
      <c r="N191" s="30">
        <v>0</v>
      </c>
      <c r="O191" s="30">
        <v>0</v>
      </c>
      <c r="P191" s="30">
        <v>0</v>
      </c>
      <c r="Q191" s="30">
        <v>0</v>
      </c>
      <c r="R191" s="30">
        <v>0</v>
      </c>
      <c r="S191" s="30">
        <v>0</v>
      </c>
      <c r="T191" s="30">
        <v>0</v>
      </c>
      <c r="U191" s="30">
        <v>0</v>
      </c>
      <c r="V191" s="30">
        <v>0</v>
      </c>
      <c r="W191" s="30">
        <v>0</v>
      </c>
      <c r="X191" s="30">
        <v>0</v>
      </c>
      <c r="Y191" s="30">
        <v>0</v>
      </c>
      <c r="Z191" s="30">
        <v>0</v>
      </c>
      <c r="AA191" s="30">
        <v>0</v>
      </c>
      <c r="AB191" s="30">
        <v>0</v>
      </c>
      <c r="AC191" s="30">
        <v>0</v>
      </c>
      <c r="AD191" s="30">
        <v>0</v>
      </c>
      <c r="AE191" s="30">
        <v>0</v>
      </c>
      <c r="AF191" s="30">
        <v>0</v>
      </c>
      <c r="AG191" s="30">
        <v>0</v>
      </c>
      <c r="AH191" s="30">
        <v>0</v>
      </c>
      <c r="AJ191" s="33"/>
      <c r="AK191" s="33"/>
    </row>
    <row r="192" spans="1:37" x14ac:dyDescent="0.25">
      <c r="B192" s="109" t="s">
        <v>164</v>
      </c>
      <c r="C192" s="11" t="s">
        <v>217</v>
      </c>
      <c r="D192" s="52" t="s">
        <v>148</v>
      </c>
      <c r="E192" s="30">
        <v>0</v>
      </c>
      <c r="F192" s="30">
        <v>0</v>
      </c>
      <c r="G192" s="30">
        <v>0</v>
      </c>
      <c r="H192" s="30">
        <v>0</v>
      </c>
      <c r="I192" s="30">
        <v>0</v>
      </c>
      <c r="J192" s="30">
        <v>0</v>
      </c>
      <c r="K192" s="30">
        <v>0</v>
      </c>
      <c r="L192" s="30">
        <v>0</v>
      </c>
      <c r="M192" s="30">
        <v>0</v>
      </c>
      <c r="N192" s="30">
        <v>0</v>
      </c>
      <c r="O192" s="30">
        <v>0</v>
      </c>
      <c r="P192" s="30">
        <v>0</v>
      </c>
      <c r="Q192" s="30">
        <v>0</v>
      </c>
      <c r="R192" s="30">
        <v>0</v>
      </c>
      <c r="S192" s="30">
        <v>0</v>
      </c>
      <c r="T192" s="30">
        <v>0</v>
      </c>
      <c r="U192" s="30">
        <v>0</v>
      </c>
      <c r="V192" s="30">
        <v>0</v>
      </c>
      <c r="W192" s="30">
        <v>0</v>
      </c>
      <c r="X192" s="30">
        <v>0</v>
      </c>
      <c r="Y192" s="30">
        <v>0</v>
      </c>
      <c r="Z192" s="30">
        <v>0</v>
      </c>
      <c r="AA192" s="30">
        <v>0</v>
      </c>
      <c r="AB192" s="30">
        <v>0</v>
      </c>
      <c r="AC192" s="30">
        <v>0</v>
      </c>
      <c r="AD192" s="30">
        <v>0</v>
      </c>
      <c r="AE192" s="30">
        <v>0</v>
      </c>
      <c r="AF192" s="30">
        <v>0</v>
      </c>
      <c r="AG192" s="30">
        <v>0</v>
      </c>
      <c r="AH192" s="30">
        <v>0</v>
      </c>
      <c r="AJ192" s="33"/>
      <c r="AK192" s="33"/>
    </row>
    <row r="193" spans="1:37" x14ac:dyDescent="0.25">
      <c r="B193" s="94" t="s">
        <v>166</v>
      </c>
      <c r="C193" s="11" t="s">
        <v>218</v>
      </c>
      <c r="D193" s="95" t="s">
        <v>148</v>
      </c>
      <c r="E193" s="96">
        <f>SUM(E191:E192)</f>
        <v>0</v>
      </c>
      <c r="F193" s="96">
        <f t="shared" ref="F193:AH193" si="16">SUM(F191:F192)</f>
        <v>0</v>
      </c>
      <c r="G193" s="96">
        <f t="shared" si="16"/>
        <v>0</v>
      </c>
      <c r="H193" s="96">
        <f t="shared" si="16"/>
        <v>0</v>
      </c>
      <c r="I193" s="96">
        <f t="shared" si="16"/>
        <v>0</v>
      </c>
      <c r="J193" s="96">
        <f t="shared" si="16"/>
        <v>0</v>
      </c>
      <c r="K193" s="96">
        <f>SUM(K191:K192)</f>
        <v>0</v>
      </c>
      <c r="L193" s="96">
        <f t="shared" si="16"/>
        <v>0</v>
      </c>
      <c r="M193" s="96">
        <f>SUM(M191:M192)</f>
        <v>0</v>
      </c>
      <c r="N193" s="96">
        <f t="shared" si="16"/>
        <v>0</v>
      </c>
      <c r="O193" s="96">
        <f t="shared" si="16"/>
        <v>0</v>
      </c>
      <c r="P193" s="96">
        <f t="shared" si="16"/>
        <v>0</v>
      </c>
      <c r="Q193" s="96">
        <f t="shared" si="16"/>
        <v>0</v>
      </c>
      <c r="R193" s="96">
        <f t="shared" si="16"/>
        <v>0</v>
      </c>
      <c r="S193" s="96">
        <f t="shared" si="16"/>
        <v>0</v>
      </c>
      <c r="T193" s="96">
        <f t="shared" si="16"/>
        <v>0</v>
      </c>
      <c r="U193" s="96">
        <f t="shared" si="16"/>
        <v>0</v>
      </c>
      <c r="V193" s="96">
        <f t="shared" si="16"/>
        <v>0</v>
      </c>
      <c r="W193" s="96">
        <f t="shared" si="16"/>
        <v>0</v>
      </c>
      <c r="X193" s="96">
        <f t="shared" si="16"/>
        <v>0</v>
      </c>
      <c r="Y193" s="96">
        <f t="shared" si="16"/>
        <v>0</v>
      </c>
      <c r="Z193" s="96">
        <f t="shared" si="16"/>
        <v>0</v>
      </c>
      <c r="AA193" s="96">
        <f t="shared" si="16"/>
        <v>0</v>
      </c>
      <c r="AB193" s="96">
        <f t="shared" si="16"/>
        <v>0</v>
      </c>
      <c r="AC193" s="96">
        <f t="shared" si="16"/>
        <v>0</v>
      </c>
      <c r="AD193" s="96">
        <f t="shared" si="16"/>
        <v>0</v>
      </c>
      <c r="AE193" s="96">
        <f t="shared" si="16"/>
        <v>0</v>
      </c>
      <c r="AF193" s="96">
        <f t="shared" si="16"/>
        <v>0</v>
      </c>
      <c r="AG193" s="96">
        <f t="shared" si="16"/>
        <v>0</v>
      </c>
      <c r="AH193" s="96">
        <f t="shared" si="16"/>
        <v>0</v>
      </c>
      <c r="AJ193" s="33"/>
      <c r="AK193" s="33"/>
    </row>
    <row r="194" spans="1:37" x14ac:dyDescent="0.25">
      <c r="B194" s="110"/>
      <c r="C194" s="11"/>
      <c r="D194" s="111"/>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14"/>
      <c r="AD194" s="14"/>
      <c r="AE194" s="14"/>
      <c r="AF194" s="14"/>
      <c r="AG194" s="14"/>
      <c r="AH194" s="14"/>
      <c r="AJ194" s="57"/>
      <c r="AK194" s="57"/>
    </row>
    <row r="195" spans="1:37" x14ac:dyDescent="0.25">
      <c r="A195" s="75"/>
      <c r="B195" s="105" t="s">
        <v>219</v>
      </c>
      <c r="C195" s="11"/>
      <c r="D195" s="106"/>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J195" s="107"/>
      <c r="AK195" s="107"/>
    </row>
    <row r="196" spans="1:37" x14ac:dyDescent="0.25">
      <c r="A196" s="62" t="s">
        <v>18</v>
      </c>
      <c r="B196" s="108" t="s">
        <v>207</v>
      </c>
      <c r="C196" s="11" t="s">
        <v>220</v>
      </c>
      <c r="D196" s="52" t="s">
        <v>148</v>
      </c>
      <c r="E196" s="30">
        <v>0</v>
      </c>
      <c r="F196" s="30">
        <v>0</v>
      </c>
      <c r="G196" s="30">
        <v>0</v>
      </c>
      <c r="H196" s="30">
        <v>0</v>
      </c>
      <c r="I196" s="30">
        <v>0</v>
      </c>
      <c r="J196" s="30">
        <v>0</v>
      </c>
      <c r="K196" s="30">
        <v>0</v>
      </c>
      <c r="L196" s="30">
        <v>0</v>
      </c>
      <c r="M196" s="30">
        <v>0</v>
      </c>
      <c r="N196" s="30">
        <v>0</v>
      </c>
      <c r="O196" s="30">
        <v>0</v>
      </c>
      <c r="P196" s="30">
        <v>0</v>
      </c>
      <c r="Q196" s="30">
        <v>0</v>
      </c>
      <c r="R196" s="30">
        <v>0</v>
      </c>
      <c r="S196" s="30">
        <v>0</v>
      </c>
      <c r="T196" s="30">
        <v>0</v>
      </c>
      <c r="U196" s="30">
        <v>0</v>
      </c>
      <c r="V196" s="30">
        <v>0</v>
      </c>
      <c r="W196" s="30">
        <v>0</v>
      </c>
      <c r="X196" s="30">
        <v>0</v>
      </c>
      <c r="Y196" s="30">
        <v>0</v>
      </c>
      <c r="Z196" s="30">
        <v>0</v>
      </c>
      <c r="AA196" s="30">
        <v>0</v>
      </c>
      <c r="AB196" s="30">
        <v>0</v>
      </c>
      <c r="AC196" s="30">
        <v>0</v>
      </c>
      <c r="AD196" s="30">
        <v>0</v>
      </c>
      <c r="AE196" s="30">
        <v>0</v>
      </c>
      <c r="AF196" s="30">
        <v>0</v>
      </c>
      <c r="AG196" s="30">
        <v>0</v>
      </c>
      <c r="AH196" s="30">
        <v>0</v>
      </c>
      <c r="AJ196" s="33"/>
      <c r="AK196" s="33"/>
    </row>
    <row r="197" spans="1:37" x14ac:dyDescent="0.25">
      <c r="B197" s="108" t="s">
        <v>160</v>
      </c>
      <c r="C197" s="11" t="s">
        <v>221</v>
      </c>
      <c r="D197" s="52" t="s">
        <v>148</v>
      </c>
      <c r="E197" s="30">
        <v>0</v>
      </c>
      <c r="F197" s="30">
        <v>0</v>
      </c>
      <c r="G197" s="30">
        <v>0</v>
      </c>
      <c r="H197" s="30">
        <v>0</v>
      </c>
      <c r="I197" s="30">
        <v>0</v>
      </c>
      <c r="J197" s="30">
        <v>0</v>
      </c>
      <c r="K197" s="30">
        <v>0</v>
      </c>
      <c r="L197" s="30">
        <v>0</v>
      </c>
      <c r="M197" s="30">
        <v>0</v>
      </c>
      <c r="N197" s="30">
        <v>0</v>
      </c>
      <c r="O197" s="30">
        <v>0</v>
      </c>
      <c r="P197" s="30">
        <v>0</v>
      </c>
      <c r="Q197" s="30">
        <v>0</v>
      </c>
      <c r="R197" s="30">
        <v>0</v>
      </c>
      <c r="S197" s="30">
        <v>0</v>
      </c>
      <c r="T197" s="30">
        <v>0</v>
      </c>
      <c r="U197" s="30">
        <v>0</v>
      </c>
      <c r="V197" s="30">
        <v>0</v>
      </c>
      <c r="W197" s="30">
        <v>0</v>
      </c>
      <c r="X197" s="30">
        <v>0</v>
      </c>
      <c r="Y197" s="30">
        <v>0</v>
      </c>
      <c r="Z197" s="30">
        <v>0</v>
      </c>
      <c r="AA197" s="30">
        <v>0</v>
      </c>
      <c r="AB197" s="30">
        <v>0</v>
      </c>
      <c r="AC197" s="30">
        <v>0</v>
      </c>
      <c r="AD197" s="30">
        <v>0</v>
      </c>
      <c r="AE197" s="30">
        <v>0</v>
      </c>
      <c r="AF197" s="30">
        <v>0</v>
      </c>
      <c r="AG197" s="30">
        <v>0</v>
      </c>
      <c r="AH197" s="30">
        <v>0</v>
      </c>
      <c r="AJ197" s="33"/>
      <c r="AK197" s="33"/>
    </row>
    <row r="198" spans="1:37" x14ac:dyDescent="0.25">
      <c r="B198" s="108" t="s">
        <v>162</v>
      </c>
      <c r="C198" s="11" t="s">
        <v>222</v>
      </c>
      <c r="D198" s="52" t="s">
        <v>148</v>
      </c>
      <c r="E198" s="30">
        <v>0</v>
      </c>
      <c r="F198" s="30">
        <v>0</v>
      </c>
      <c r="G198" s="30">
        <v>0</v>
      </c>
      <c r="H198" s="30">
        <v>0</v>
      </c>
      <c r="I198" s="30">
        <v>0</v>
      </c>
      <c r="J198" s="30">
        <v>0</v>
      </c>
      <c r="K198" s="30">
        <v>0</v>
      </c>
      <c r="L198" s="30">
        <v>0</v>
      </c>
      <c r="M198" s="30">
        <v>0</v>
      </c>
      <c r="N198" s="30">
        <v>0</v>
      </c>
      <c r="O198" s="30">
        <v>0</v>
      </c>
      <c r="P198" s="30">
        <v>0</v>
      </c>
      <c r="Q198" s="30">
        <v>0</v>
      </c>
      <c r="R198" s="30">
        <v>0</v>
      </c>
      <c r="S198" s="30">
        <v>0</v>
      </c>
      <c r="T198" s="30">
        <v>0</v>
      </c>
      <c r="U198" s="30">
        <v>0</v>
      </c>
      <c r="V198" s="30">
        <v>0</v>
      </c>
      <c r="W198" s="30">
        <v>0</v>
      </c>
      <c r="X198" s="30">
        <v>0</v>
      </c>
      <c r="Y198" s="30">
        <v>0</v>
      </c>
      <c r="Z198" s="30">
        <v>0</v>
      </c>
      <c r="AA198" s="30">
        <v>0</v>
      </c>
      <c r="AB198" s="30">
        <v>0</v>
      </c>
      <c r="AC198" s="30">
        <v>0</v>
      </c>
      <c r="AD198" s="30">
        <v>0</v>
      </c>
      <c r="AE198" s="30">
        <v>0</v>
      </c>
      <c r="AF198" s="30">
        <v>0</v>
      </c>
      <c r="AG198" s="30">
        <v>0</v>
      </c>
      <c r="AH198" s="30">
        <v>0</v>
      </c>
      <c r="AJ198" s="33"/>
      <c r="AK198" s="33"/>
    </row>
    <row r="199" spans="1:37" x14ac:dyDescent="0.25">
      <c r="B199" s="109" t="s">
        <v>164</v>
      </c>
      <c r="C199" s="11" t="s">
        <v>223</v>
      </c>
      <c r="D199" s="52" t="s">
        <v>148</v>
      </c>
      <c r="E199" s="30">
        <v>0</v>
      </c>
      <c r="F199" s="30">
        <v>0</v>
      </c>
      <c r="G199" s="30">
        <v>0</v>
      </c>
      <c r="H199" s="30">
        <v>0</v>
      </c>
      <c r="I199" s="30">
        <v>0</v>
      </c>
      <c r="J199" s="30">
        <v>0</v>
      </c>
      <c r="K199" s="30">
        <v>0</v>
      </c>
      <c r="L199" s="30">
        <v>0</v>
      </c>
      <c r="M199" s="30">
        <v>0</v>
      </c>
      <c r="N199" s="30">
        <v>0</v>
      </c>
      <c r="O199" s="30">
        <v>0</v>
      </c>
      <c r="P199" s="30">
        <v>0</v>
      </c>
      <c r="Q199" s="30">
        <v>0</v>
      </c>
      <c r="R199" s="30">
        <v>0</v>
      </c>
      <c r="S199" s="30">
        <v>0</v>
      </c>
      <c r="T199" s="30">
        <v>0</v>
      </c>
      <c r="U199" s="30">
        <v>0</v>
      </c>
      <c r="V199" s="30">
        <v>0</v>
      </c>
      <c r="W199" s="30">
        <v>0</v>
      </c>
      <c r="X199" s="30">
        <v>0</v>
      </c>
      <c r="Y199" s="30">
        <v>0</v>
      </c>
      <c r="Z199" s="30">
        <v>0</v>
      </c>
      <c r="AA199" s="30">
        <v>0</v>
      </c>
      <c r="AB199" s="30">
        <v>0</v>
      </c>
      <c r="AC199" s="30">
        <v>0</v>
      </c>
      <c r="AD199" s="30">
        <v>0</v>
      </c>
      <c r="AE199" s="30">
        <v>0</v>
      </c>
      <c r="AF199" s="30">
        <v>0</v>
      </c>
      <c r="AG199" s="30">
        <v>0</v>
      </c>
      <c r="AH199" s="30">
        <v>0</v>
      </c>
      <c r="AJ199" s="33"/>
      <c r="AK199" s="33"/>
    </row>
    <row r="200" spans="1:37" x14ac:dyDescent="0.25">
      <c r="B200" s="94" t="s">
        <v>166</v>
      </c>
      <c r="C200" s="11" t="s">
        <v>224</v>
      </c>
      <c r="D200" s="95" t="s">
        <v>148</v>
      </c>
      <c r="E200" s="96">
        <f>SUM(E196:E199)</f>
        <v>0</v>
      </c>
      <c r="F200" s="96">
        <f t="shared" ref="F200:AH200" si="17">SUM(F196:F199)</f>
        <v>0</v>
      </c>
      <c r="G200" s="96">
        <f t="shared" si="17"/>
        <v>0</v>
      </c>
      <c r="H200" s="96">
        <f t="shared" si="17"/>
        <v>0</v>
      </c>
      <c r="I200" s="96">
        <f t="shared" si="17"/>
        <v>0</v>
      </c>
      <c r="J200" s="96">
        <f>SUM(J196:J199)</f>
        <v>0</v>
      </c>
      <c r="K200" s="96">
        <f>SUM(K196:K199)</f>
        <v>0</v>
      </c>
      <c r="L200" s="96">
        <f t="shared" si="17"/>
        <v>0</v>
      </c>
      <c r="M200" s="96">
        <f t="shared" si="17"/>
        <v>0</v>
      </c>
      <c r="N200" s="96">
        <f t="shared" si="17"/>
        <v>0</v>
      </c>
      <c r="O200" s="96">
        <f t="shared" si="17"/>
        <v>0</v>
      </c>
      <c r="P200" s="96">
        <f t="shared" si="17"/>
        <v>0</v>
      </c>
      <c r="Q200" s="96">
        <f t="shared" si="17"/>
        <v>0</v>
      </c>
      <c r="R200" s="96">
        <f t="shared" si="17"/>
        <v>0</v>
      </c>
      <c r="S200" s="96">
        <f t="shared" si="17"/>
        <v>0</v>
      </c>
      <c r="T200" s="96">
        <f t="shared" si="17"/>
        <v>0</v>
      </c>
      <c r="U200" s="96">
        <f t="shared" si="17"/>
        <v>0</v>
      </c>
      <c r="V200" s="96">
        <f t="shared" si="17"/>
        <v>0</v>
      </c>
      <c r="W200" s="96">
        <f t="shared" si="17"/>
        <v>0</v>
      </c>
      <c r="X200" s="96">
        <f t="shared" si="17"/>
        <v>0</v>
      </c>
      <c r="Y200" s="96">
        <f t="shared" si="17"/>
        <v>0</v>
      </c>
      <c r="Z200" s="96">
        <f t="shared" si="17"/>
        <v>0</v>
      </c>
      <c r="AA200" s="96">
        <f t="shared" si="17"/>
        <v>0</v>
      </c>
      <c r="AB200" s="96">
        <f t="shared" si="17"/>
        <v>0</v>
      </c>
      <c r="AC200" s="96">
        <f t="shared" si="17"/>
        <v>0</v>
      </c>
      <c r="AD200" s="96">
        <f t="shared" si="17"/>
        <v>0</v>
      </c>
      <c r="AE200" s="96">
        <f t="shared" si="17"/>
        <v>0</v>
      </c>
      <c r="AF200" s="96">
        <f t="shared" si="17"/>
        <v>0</v>
      </c>
      <c r="AG200" s="96">
        <f t="shared" si="17"/>
        <v>0</v>
      </c>
      <c r="AH200" s="96">
        <f t="shared" si="17"/>
        <v>0</v>
      </c>
      <c r="AJ200" s="33"/>
      <c r="AK200" s="33"/>
    </row>
    <row r="201" spans="1:37" x14ac:dyDescent="0.25">
      <c r="B201" s="110"/>
      <c r="C201" s="11"/>
      <c r="D201" s="111"/>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14"/>
      <c r="AD201" s="14"/>
      <c r="AE201" s="14"/>
      <c r="AF201" s="14"/>
      <c r="AG201" s="14"/>
      <c r="AH201" s="14"/>
      <c r="AJ201" s="57"/>
      <c r="AK201" s="57"/>
    </row>
    <row r="202" spans="1:37" x14ac:dyDescent="0.25">
      <c r="A202" s="75"/>
      <c r="B202" s="105" t="s">
        <v>225</v>
      </c>
      <c r="C202" s="11"/>
      <c r="D202" s="106"/>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J202" s="107"/>
      <c r="AK202" s="107"/>
    </row>
    <row r="203" spans="1:37" x14ac:dyDescent="0.25">
      <c r="A203" s="62" t="s">
        <v>18</v>
      </c>
      <c r="B203" s="108" t="s">
        <v>160</v>
      </c>
      <c r="C203" s="11" t="s">
        <v>226</v>
      </c>
      <c r="D203" s="52" t="s">
        <v>148</v>
      </c>
      <c r="E203" s="30">
        <v>0</v>
      </c>
      <c r="F203" s="30">
        <v>0</v>
      </c>
      <c r="G203" s="30">
        <v>0</v>
      </c>
      <c r="H203" s="30">
        <v>0</v>
      </c>
      <c r="I203" s="30">
        <v>0</v>
      </c>
      <c r="J203" s="30">
        <v>0</v>
      </c>
      <c r="K203" s="30">
        <v>0</v>
      </c>
      <c r="L203" s="30">
        <v>0</v>
      </c>
      <c r="M203" s="30">
        <v>0</v>
      </c>
      <c r="N203" s="30">
        <v>0</v>
      </c>
      <c r="O203" s="30">
        <v>0</v>
      </c>
      <c r="P203" s="30">
        <v>0</v>
      </c>
      <c r="Q203" s="30">
        <v>0</v>
      </c>
      <c r="R203" s="30">
        <v>0</v>
      </c>
      <c r="S203" s="30">
        <v>0</v>
      </c>
      <c r="T203" s="30">
        <v>0</v>
      </c>
      <c r="U203" s="30">
        <v>0</v>
      </c>
      <c r="V203" s="30">
        <v>0</v>
      </c>
      <c r="W203" s="30">
        <v>0</v>
      </c>
      <c r="X203" s="30">
        <v>0</v>
      </c>
      <c r="Y203" s="30">
        <v>0</v>
      </c>
      <c r="Z203" s="30">
        <v>0</v>
      </c>
      <c r="AA203" s="30">
        <v>0</v>
      </c>
      <c r="AB203" s="30">
        <v>0</v>
      </c>
      <c r="AC203" s="30">
        <v>0</v>
      </c>
      <c r="AD203" s="30">
        <v>0</v>
      </c>
      <c r="AE203" s="30">
        <v>0</v>
      </c>
      <c r="AF203" s="30">
        <v>0</v>
      </c>
      <c r="AG203" s="30">
        <v>0</v>
      </c>
      <c r="AH203" s="30">
        <v>0</v>
      </c>
      <c r="AJ203" s="33"/>
      <c r="AK203" s="33"/>
    </row>
    <row r="204" spans="1:37" x14ac:dyDescent="0.25">
      <c r="B204" s="109" t="s">
        <v>164</v>
      </c>
      <c r="C204" s="11" t="s">
        <v>227</v>
      </c>
      <c r="D204" s="52" t="s">
        <v>148</v>
      </c>
      <c r="E204" s="30">
        <v>0</v>
      </c>
      <c r="F204" s="30">
        <v>0</v>
      </c>
      <c r="G204" s="30">
        <v>0</v>
      </c>
      <c r="H204" s="30">
        <v>0</v>
      </c>
      <c r="I204" s="30">
        <v>0</v>
      </c>
      <c r="J204" s="30">
        <v>0</v>
      </c>
      <c r="K204" s="30">
        <v>0</v>
      </c>
      <c r="L204" s="30">
        <v>0</v>
      </c>
      <c r="M204" s="30">
        <v>0</v>
      </c>
      <c r="N204" s="30">
        <v>0</v>
      </c>
      <c r="O204" s="30">
        <v>0</v>
      </c>
      <c r="P204" s="30">
        <v>0</v>
      </c>
      <c r="Q204" s="30">
        <v>0</v>
      </c>
      <c r="R204" s="30">
        <v>0</v>
      </c>
      <c r="S204" s="30">
        <v>0</v>
      </c>
      <c r="T204" s="30">
        <v>0</v>
      </c>
      <c r="U204" s="30">
        <v>0</v>
      </c>
      <c r="V204" s="30">
        <v>0</v>
      </c>
      <c r="W204" s="30">
        <v>0</v>
      </c>
      <c r="X204" s="30">
        <v>0</v>
      </c>
      <c r="Y204" s="30">
        <v>0</v>
      </c>
      <c r="Z204" s="30">
        <v>0</v>
      </c>
      <c r="AA204" s="30">
        <v>0</v>
      </c>
      <c r="AB204" s="30">
        <v>0</v>
      </c>
      <c r="AC204" s="30">
        <v>0</v>
      </c>
      <c r="AD204" s="30">
        <v>0</v>
      </c>
      <c r="AE204" s="30">
        <v>0</v>
      </c>
      <c r="AF204" s="30">
        <v>0</v>
      </c>
      <c r="AG204" s="30">
        <v>0</v>
      </c>
      <c r="AH204" s="30">
        <v>0</v>
      </c>
      <c r="AJ204" s="33"/>
      <c r="AK204" s="33"/>
    </row>
    <row r="205" spans="1:37" x14ac:dyDescent="0.25">
      <c r="B205" s="94" t="s">
        <v>166</v>
      </c>
      <c r="C205" s="11" t="s">
        <v>228</v>
      </c>
      <c r="D205" s="95" t="s">
        <v>148</v>
      </c>
      <c r="E205" s="96">
        <f>SUM(E203:E204)</f>
        <v>0</v>
      </c>
      <c r="F205" s="96">
        <f t="shared" ref="F205:AH205" si="18">SUM(F203:F204)</f>
        <v>0</v>
      </c>
      <c r="G205" s="96">
        <f t="shared" si="18"/>
        <v>0</v>
      </c>
      <c r="H205" s="96">
        <f t="shared" si="18"/>
        <v>0</v>
      </c>
      <c r="I205" s="96">
        <f>SUM(I203:I204)</f>
        <v>0</v>
      </c>
      <c r="J205" s="96">
        <f t="shared" si="18"/>
        <v>0</v>
      </c>
      <c r="K205" s="96">
        <f>SUM(K203:K204)</f>
        <v>0</v>
      </c>
      <c r="L205" s="96">
        <f t="shared" si="18"/>
        <v>0</v>
      </c>
      <c r="M205" s="96">
        <f t="shared" si="18"/>
        <v>0</v>
      </c>
      <c r="N205" s="96">
        <f t="shared" si="18"/>
        <v>0</v>
      </c>
      <c r="O205" s="96">
        <f t="shared" si="18"/>
        <v>0</v>
      </c>
      <c r="P205" s="96">
        <f t="shared" si="18"/>
        <v>0</v>
      </c>
      <c r="Q205" s="96">
        <f t="shared" si="18"/>
        <v>0</v>
      </c>
      <c r="R205" s="96">
        <f t="shared" si="18"/>
        <v>0</v>
      </c>
      <c r="S205" s="96">
        <f t="shared" si="18"/>
        <v>0</v>
      </c>
      <c r="T205" s="96">
        <f t="shared" si="18"/>
        <v>0</v>
      </c>
      <c r="U205" s="96">
        <f t="shared" si="18"/>
        <v>0</v>
      </c>
      <c r="V205" s="96">
        <f t="shared" si="18"/>
        <v>0</v>
      </c>
      <c r="W205" s="96">
        <f t="shared" si="18"/>
        <v>0</v>
      </c>
      <c r="X205" s="96">
        <f t="shared" si="18"/>
        <v>0</v>
      </c>
      <c r="Y205" s="96">
        <f t="shared" si="18"/>
        <v>0</v>
      </c>
      <c r="Z205" s="96">
        <f t="shared" si="18"/>
        <v>0</v>
      </c>
      <c r="AA205" s="96">
        <f t="shared" si="18"/>
        <v>0</v>
      </c>
      <c r="AB205" s="96">
        <f t="shared" si="18"/>
        <v>0</v>
      </c>
      <c r="AC205" s="96">
        <f t="shared" si="18"/>
        <v>0</v>
      </c>
      <c r="AD205" s="96">
        <f t="shared" si="18"/>
        <v>0</v>
      </c>
      <c r="AE205" s="96">
        <f t="shared" si="18"/>
        <v>0</v>
      </c>
      <c r="AF205" s="96">
        <f t="shared" si="18"/>
        <v>0</v>
      </c>
      <c r="AG205" s="96">
        <f t="shared" si="18"/>
        <v>0</v>
      </c>
      <c r="AH205" s="96">
        <f t="shared" si="18"/>
        <v>0</v>
      </c>
      <c r="AJ205" s="33"/>
      <c r="AK205" s="33"/>
    </row>
    <row r="206" spans="1:37" x14ac:dyDescent="0.25">
      <c r="A206" s="49"/>
      <c r="B206" s="49"/>
      <c r="C206" s="98"/>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14"/>
      <c r="AD206" s="14"/>
      <c r="AE206" s="14"/>
      <c r="AF206" s="14"/>
      <c r="AG206" s="14"/>
      <c r="AH206" s="14"/>
      <c r="AJ206" s="57"/>
      <c r="AK206" s="57"/>
    </row>
    <row r="207" spans="1:37" x14ac:dyDescent="0.25">
      <c r="A207" s="67"/>
      <c r="B207" s="68" t="s">
        <v>40</v>
      </c>
      <c r="C207" s="11"/>
      <c r="D207" s="76"/>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J207" s="68"/>
      <c r="AK207" s="68"/>
    </row>
    <row r="208" spans="1:37" x14ac:dyDescent="0.25">
      <c r="A208" s="50"/>
      <c r="B208" s="14" t="s">
        <v>156</v>
      </c>
      <c r="C208" s="11" t="s">
        <v>229</v>
      </c>
      <c r="D208" s="16" t="s">
        <v>148</v>
      </c>
      <c r="E208" s="77">
        <v>0</v>
      </c>
      <c r="F208" s="77">
        <v>0</v>
      </c>
      <c r="G208" s="77">
        <v>0</v>
      </c>
      <c r="H208" s="77">
        <v>0</v>
      </c>
      <c r="I208" s="77">
        <v>0</v>
      </c>
      <c r="J208" s="77">
        <v>0</v>
      </c>
      <c r="K208" s="77">
        <v>0</v>
      </c>
      <c r="L208" s="77">
        <v>0</v>
      </c>
      <c r="M208" s="77">
        <v>0</v>
      </c>
      <c r="N208" s="77">
        <v>0</v>
      </c>
      <c r="O208" s="77">
        <v>0</v>
      </c>
      <c r="P208" s="77">
        <v>0</v>
      </c>
      <c r="Q208" s="77">
        <v>0</v>
      </c>
      <c r="R208" s="77">
        <v>0</v>
      </c>
      <c r="S208" s="77">
        <v>0</v>
      </c>
      <c r="T208" s="77">
        <v>0</v>
      </c>
      <c r="U208" s="77">
        <v>0</v>
      </c>
      <c r="V208" s="77">
        <v>0</v>
      </c>
      <c r="W208" s="77">
        <v>0</v>
      </c>
      <c r="X208" s="77">
        <v>0</v>
      </c>
      <c r="Y208" s="77">
        <v>0</v>
      </c>
      <c r="Z208" s="77">
        <v>0</v>
      </c>
      <c r="AA208" s="77">
        <v>0</v>
      </c>
      <c r="AB208" s="77">
        <v>0</v>
      </c>
      <c r="AC208" s="77">
        <v>0</v>
      </c>
      <c r="AD208" s="77">
        <v>0</v>
      </c>
      <c r="AE208" s="77">
        <v>0</v>
      </c>
      <c r="AF208" s="77">
        <v>0</v>
      </c>
      <c r="AG208" s="77">
        <v>0</v>
      </c>
      <c r="AH208" s="77">
        <v>0</v>
      </c>
      <c r="AJ208" s="78"/>
      <c r="AK208" s="78"/>
    </row>
    <row r="209" spans="1:37" x14ac:dyDescent="0.25">
      <c r="A209" s="50"/>
      <c r="B209" s="79" t="s">
        <v>164</v>
      </c>
      <c r="C209" s="11" t="s">
        <v>230</v>
      </c>
      <c r="D209" s="16" t="s">
        <v>148</v>
      </c>
      <c r="E209" s="77">
        <v>0</v>
      </c>
      <c r="F209" s="77">
        <v>0</v>
      </c>
      <c r="G209" s="77">
        <v>0</v>
      </c>
      <c r="H209" s="77">
        <v>0</v>
      </c>
      <c r="I209" s="77">
        <v>0</v>
      </c>
      <c r="J209" s="77">
        <v>0</v>
      </c>
      <c r="K209" s="77">
        <v>0</v>
      </c>
      <c r="L209" s="77">
        <v>0</v>
      </c>
      <c r="M209" s="77">
        <v>0</v>
      </c>
      <c r="N209" s="77">
        <v>0</v>
      </c>
      <c r="O209" s="77">
        <v>0</v>
      </c>
      <c r="P209" s="77">
        <v>0</v>
      </c>
      <c r="Q209" s="77">
        <v>0</v>
      </c>
      <c r="R209" s="77">
        <v>0</v>
      </c>
      <c r="S209" s="77">
        <v>0</v>
      </c>
      <c r="T209" s="77">
        <v>0</v>
      </c>
      <c r="U209" s="77">
        <v>0</v>
      </c>
      <c r="V209" s="77">
        <v>0</v>
      </c>
      <c r="W209" s="77">
        <v>0</v>
      </c>
      <c r="X209" s="77">
        <v>0</v>
      </c>
      <c r="Y209" s="77">
        <v>0</v>
      </c>
      <c r="Z209" s="77">
        <v>0</v>
      </c>
      <c r="AA209" s="77">
        <v>0</v>
      </c>
      <c r="AB209" s="77">
        <v>0</v>
      </c>
      <c r="AC209" s="77">
        <v>0</v>
      </c>
      <c r="AD209" s="77">
        <v>0</v>
      </c>
      <c r="AE209" s="77">
        <v>0</v>
      </c>
      <c r="AF209" s="77">
        <v>0</v>
      </c>
      <c r="AG209" s="77">
        <v>0</v>
      </c>
      <c r="AH209" s="77">
        <v>0</v>
      </c>
      <c r="AJ209" s="80"/>
      <c r="AK209" s="80"/>
    </row>
    <row r="210" spans="1:37" x14ac:dyDescent="0.25">
      <c r="A210" s="40" t="b">
        <v>1</v>
      </c>
      <c r="B210" s="81" t="s">
        <v>166</v>
      </c>
      <c r="C210" s="11" t="s">
        <v>231</v>
      </c>
      <c r="D210" s="82" t="s">
        <v>148</v>
      </c>
      <c r="E210" s="83">
        <f>SUM(E208:E209)</f>
        <v>0</v>
      </c>
      <c r="F210" s="83">
        <f t="shared" ref="F210:AC210" si="19">SUM(F208:F209)</f>
        <v>0</v>
      </c>
      <c r="G210" s="83">
        <f t="shared" si="19"/>
        <v>0</v>
      </c>
      <c r="H210" s="83">
        <f t="shared" si="19"/>
        <v>0</v>
      </c>
      <c r="I210" s="83">
        <f t="shared" si="19"/>
        <v>0</v>
      </c>
      <c r="J210" s="83">
        <f t="shared" si="19"/>
        <v>0</v>
      </c>
      <c r="K210" s="83">
        <f t="shared" si="19"/>
        <v>0</v>
      </c>
      <c r="L210" s="83">
        <f t="shared" si="19"/>
        <v>0</v>
      </c>
      <c r="M210" s="83">
        <f t="shared" si="19"/>
        <v>0</v>
      </c>
      <c r="N210" s="83">
        <f t="shared" si="19"/>
        <v>0</v>
      </c>
      <c r="O210" s="83">
        <f t="shared" si="19"/>
        <v>0</v>
      </c>
      <c r="P210" s="83">
        <f t="shared" si="19"/>
        <v>0</v>
      </c>
      <c r="Q210" s="83">
        <f t="shared" si="19"/>
        <v>0</v>
      </c>
      <c r="R210" s="83">
        <f t="shared" si="19"/>
        <v>0</v>
      </c>
      <c r="S210" s="83">
        <f t="shared" si="19"/>
        <v>0</v>
      </c>
      <c r="T210" s="83">
        <f t="shared" si="19"/>
        <v>0</v>
      </c>
      <c r="U210" s="83">
        <f t="shared" si="19"/>
        <v>0</v>
      </c>
      <c r="V210" s="83">
        <f t="shared" si="19"/>
        <v>0</v>
      </c>
      <c r="W210" s="83">
        <f t="shared" si="19"/>
        <v>0</v>
      </c>
      <c r="X210" s="83">
        <f t="shared" si="19"/>
        <v>0</v>
      </c>
      <c r="Y210" s="83">
        <f t="shared" si="19"/>
        <v>0</v>
      </c>
      <c r="Z210" s="83">
        <f t="shared" si="19"/>
        <v>0</v>
      </c>
      <c r="AA210" s="83">
        <f t="shared" si="19"/>
        <v>0</v>
      </c>
      <c r="AB210" s="83">
        <f t="shared" si="19"/>
        <v>0</v>
      </c>
      <c r="AC210" s="83">
        <f t="shared" si="19"/>
        <v>0</v>
      </c>
      <c r="AD210" s="83">
        <f>SUM(AD208:AD209)</f>
        <v>0</v>
      </c>
      <c r="AE210" s="83">
        <f>SUM(AE208:AE209)</f>
        <v>0</v>
      </c>
      <c r="AF210" s="83">
        <f>SUM(AF208:AF209)</f>
        <v>0</v>
      </c>
      <c r="AG210" s="83">
        <f>SUM(AG208:AG209)</f>
        <v>0</v>
      </c>
      <c r="AH210" s="83">
        <f>SUM(AH208:AH209)</f>
        <v>0</v>
      </c>
      <c r="AJ210" s="81"/>
      <c r="AK210" s="81"/>
    </row>
    <row r="211" spans="1:37" x14ac:dyDescent="0.25">
      <c r="A211" s="50"/>
      <c r="B211" s="84" t="s">
        <v>177</v>
      </c>
      <c r="C211" s="11"/>
      <c r="D211" s="85" t="s">
        <v>178</v>
      </c>
      <c r="E211" s="86" t="e">
        <f t="shared" ref="E211:AH211" si="20">IF(E24*E210&lt;&gt;0,E210/E24,NA())</f>
        <v>#N/A</v>
      </c>
      <c r="F211" s="86" t="e">
        <f t="shared" si="20"/>
        <v>#N/A</v>
      </c>
      <c r="G211" s="86" t="e">
        <f t="shared" si="20"/>
        <v>#N/A</v>
      </c>
      <c r="H211" s="86" t="e">
        <f t="shared" si="20"/>
        <v>#N/A</v>
      </c>
      <c r="I211" s="86" t="e">
        <f t="shared" si="20"/>
        <v>#N/A</v>
      </c>
      <c r="J211" s="86" t="e">
        <f t="shared" si="20"/>
        <v>#N/A</v>
      </c>
      <c r="K211" s="86" t="e">
        <f t="shared" si="20"/>
        <v>#N/A</v>
      </c>
      <c r="L211" s="86" t="e">
        <f t="shared" si="20"/>
        <v>#N/A</v>
      </c>
      <c r="M211" s="86" t="e">
        <f t="shared" si="20"/>
        <v>#N/A</v>
      </c>
      <c r="N211" s="86" t="e">
        <f t="shared" si="20"/>
        <v>#N/A</v>
      </c>
      <c r="O211" s="86" t="e">
        <f t="shared" si="20"/>
        <v>#N/A</v>
      </c>
      <c r="P211" s="86" t="e">
        <f t="shared" si="20"/>
        <v>#N/A</v>
      </c>
      <c r="Q211" s="86" t="e">
        <f t="shared" si="20"/>
        <v>#N/A</v>
      </c>
      <c r="R211" s="86" t="e">
        <f t="shared" si="20"/>
        <v>#N/A</v>
      </c>
      <c r="S211" s="86" t="e">
        <f t="shared" si="20"/>
        <v>#N/A</v>
      </c>
      <c r="T211" s="86" t="e">
        <f t="shared" si="20"/>
        <v>#N/A</v>
      </c>
      <c r="U211" s="86" t="e">
        <f t="shared" si="20"/>
        <v>#N/A</v>
      </c>
      <c r="V211" s="86" t="e">
        <f t="shared" si="20"/>
        <v>#N/A</v>
      </c>
      <c r="W211" s="86" t="e">
        <f t="shared" si="20"/>
        <v>#N/A</v>
      </c>
      <c r="X211" s="86" t="e">
        <f t="shared" si="20"/>
        <v>#N/A</v>
      </c>
      <c r="Y211" s="86" t="e">
        <f t="shared" si="20"/>
        <v>#N/A</v>
      </c>
      <c r="Z211" s="86" t="e">
        <f t="shared" si="20"/>
        <v>#N/A</v>
      </c>
      <c r="AA211" s="86" t="e">
        <f t="shared" si="20"/>
        <v>#N/A</v>
      </c>
      <c r="AB211" s="86" t="e">
        <f t="shared" si="20"/>
        <v>#N/A</v>
      </c>
      <c r="AC211" s="86" t="e">
        <f t="shared" si="20"/>
        <v>#N/A</v>
      </c>
      <c r="AD211" s="86" t="e">
        <f t="shared" si="20"/>
        <v>#N/A</v>
      </c>
      <c r="AE211" s="86" t="e">
        <f t="shared" si="20"/>
        <v>#N/A</v>
      </c>
      <c r="AF211" s="86" t="e">
        <f t="shared" si="20"/>
        <v>#N/A</v>
      </c>
      <c r="AG211" s="86" t="e">
        <f t="shared" si="20"/>
        <v>#N/A</v>
      </c>
      <c r="AH211" s="86" t="e">
        <f t="shared" si="20"/>
        <v>#N/A</v>
      </c>
      <c r="AJ211" s="84"/>
      <c r="AK211" s="84"/>
    </row>
    <row r="212" spans="1:37" x14ac:dyDescent="0.25">
      <c r="A212" s="50"/>
      <c r="B212" s="87"/>
      <c r="C212" s="11"/>
      <c r="D212" s="24"/>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J212" s="87"/>
      <c r="AK212" s="87"/>
    </row>
    <row r="213" spans="1:37" x14ac:dyDescent="0.25">
      <c r="A213" s="67"/>
      <c r="B213" s="68" t="s">
        <v>42</v>
      </c>
      <c r="C213" s="11"/>
      <c r="D213" s="76"/>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J213" s="68"/>
      <c r="AK213" s="68"/>
    </row>
    <row r="214" spans="1:37" x14ac:dyDescent="0.25">
      <c r="A214" s="50"/>
      <c r="B214" s="14" t="s">
        <v>168</v>
      </c>
      <c r="C214" s="11" t="s">
        <v>232</v>
      </c>
      <c r="D214" s="16" t="s">
        <v>148</v>
      </c>
      <c r="E214" s="77">
        <v>0</v>
      </c>
      <c r="F214" s="77">
        <v>0</v>
      </c>
      <c r="G214" s="77">
        <v>0</v>
      </c>
      <c r="H214" s="77">
        <v>0</v>
      </c>
      <c r="I214" s="77">
        <v>0</v>
      </c>
      <c r="J214" s="77">
        <v>0</v>
      </c>
      <c r="K214" s="77">
        <v>0</v>
      </c>
      <c r="L214" s="77">
        <v>0</v>
      </c>
      <c r="M214" s="77">
        <v>0</v>
      </c>
      <c r="N214" s="77">
        <v>0</v>
      </c>
      <c r="O214" s="77">
        <v>0</v>
      </c>
      <c r="P214" s="77">
        <v>0</v>
      </c>
      <c r="Q214" s="77">
        <v>0</v>
      </c>
      <c r="R214" s="77">
        <v>0</v>
      </c>
      <c r="S214" s="77">
        <v>0</v>
      </c>
      <c r="T214" s="77">
        <v>0</v>
      </c>
      <c r="U214" s="77">
        <v>0</v>
      </c>
      <c r="V214" s="77">
        <v>0</v>
      </c>
      <c r="W214" s="77">
        <v>0</v>
      </c>
      <c r="X214" s="77">
        <v>0</v>
      </c>
      <c r="Y214" s="77">
        <v>0</v>
      </c>
      <c r="Z214" s="77">
        <v>0</v>
      </c>
      <c r="AA214" s="77">
        <v>0</v>
      </c>
      <c r="AB214" s="77">
        <v>0</v>
      </c>
      <c r="AC214" s="77">
        <v>0</v>
      </c>
      <c r="AD214" s="77">
        <v>0</v>
      </c>
      <c r="AE214" s="77">
        <v>0</v>
      </c>
      <c r="AF214" s="77">
        <v>0</v>
      </c>
      <c r="AG214" s="77">
        <v>0</v>
      </c>
      <c r="AH214" s="77">
        <v>0</v>
      </c>
      <c r="AJ214" s="78"/>
      <c r="AK214" s="78"/>
    </row>
    <row r="215" spans="1:37" x14ac:dyDescent="0.25">
      <c r="A215" s="50"/>
      <c r="B215" s="14" t="s">
        <v>207</v>
      </c>
      <c r="C215" s="11" t="s">
        <v>233</v>
      </c>
      <c r="D215" s="16" t="s">
        <v>148</v>
      </c>
      <c r="E215" s="77">
        <v>0</v>
      </c>
      <c r="F215" s="77">
        <v>0</v>
      </c>
      <c r="G215" s="77">
        <v>0</v>
      </c>
      <c r="H215" s="77">
        <v>0</v>
      </c>
      <c r="I215" s="77">
        <v>0</v>
      </c>
      <c r="J215" s="77">
        <v>0</v>
      </c>
      <c r="K215" s="77">
        <v>0</v>
      </c>
      <c r="L215" s="77">
        <v>0</v>
      </c>
      <c r="M215" s="77">
        <v>0</v>
      </c>
      <c r="N215" s="77">
        <v>0</v>
      </c>
      <c r="O215" s="77">
        <v>0</v>
      </c>
      <c r="P215" s="77">
        <v>0</v>
      </c>
      <c r="Q215" s="77">
        <v>0</v>
      </c>
      <c r="R215" s="77">
        <v>0</v>
      </c>
      <c r="S215" s="77">
        <v>0</v>
      </c>
      <c r="T215" s="77">
        <v>0</v>
      </c>
      <c r="U215" s="77">
        <v>0</v>
      </c>
      <c r="V215" s="77">
        <v>0</v>
      </c>
      <c r="W215" s="77">
        <v>0</v>
      </c>
      <c r="X215" s="77">
        <v>0</v>
      </c>
      <c r="Y215" s="77">
        <v>0</v>
      </c>
      <c r="Z215" s="77">
        <v>0</v>
      </c>
      <c r="AA215" s="77">
        <v>0</v>
      </c>
      <c r="AB215" s="77">
        <v>0</v>
      </c>
      <c r="AC215" s="77">
        <v>0</v>
      </c>
      <c r="AD215" s="77">
        <v>0</v>
      </c>
      <c r="AE215" s="77">
        <v>0</v>
      </c>
      <c r="AF215" s="77">
        <v>0</v>
      </c>
      <c r="AG215" s="77">
        <v>0</v>
      </c>
      <c r="AH215" s="77">
        <v>0</v>
      </c>
      <c r="AJ215" s="78"/>
      <c r="AK215" s="78"/>
    </row>
    <row r="216" spans="1:37" x14ac:dyDescent="0.25">
      <c r="A216" s="50"/>
      <c r="B216" s="14" t="s">
        <v>154</v>
      </c>
      <c r="C216" s="11" t="s">
        <v>234</v>
      </c>
      <c r="D216" s="16" t="s">
        <v>148</v>
      </c>
      <c r="E216" s="77">
        <v>0</v>
      </c>
      <c r="F216" s="77">
        <v>0</v>
      </c>
      <c r="G216" s="77">
        <v>0</v>
      </c>
      <c r="H216" s="77">
        <v>0</v>
      </c>
      <c r="I216" s="77">
        <v>0</v>
      </c>
      <c r="J216" s="77">
        <v>0</v>
      </c>
      <c r="K216" s="77">
        <v>0</v>
      </c>
      <c r="L216" s="77">
        <v>0</v>
      </c>
      <c r="M216" s="77">
        <v>0</v>
      </c>
      <c r="N216" s="77">
        <v>0</v>
      </c>
      <c r="O216" s="77">
        <v>0</v>
      </c>
      <c r="P216" s="77">
        <v>0</v>
      </c>
      <c r="Q216" s="77">
        <v>0</v>
      </c>
      <c r="R216" s="77">
        <v>0</v>
      </c>
      <c r="S216" s="77">
        <v>0</v>
      </c>
      <c r="T216" s="77">
        <v>0</v>
      </c>
      <c r="U216" s="77">
        <v>0</v>
      </c>
      <c r="V216" s="77">
        <v>0</v>
      </c>
      <c r="W216" s="77">
        <v>0</v>
      </c>
      <c r="X216" s="77">
        <v>0</v>
      </c>
      <c r="Y216" s="77">
        <v>0</v>
      </c>
      <c r="Z216" s="77">
        <v>0</v>
      </c>
      <c r="AA216" s="77">
        <v>0</v>
      </c>
      <c r="AB216" s="77">
        <v>0</v>
      </c>
      <c r="AC216" s="77">
        <v>0</v>
      </c>
      <c r="AD216" s="77">
        <v>0</v>
      </c>
      <c r="AE216" s="77">
        <v>0</v>
      </c>
      <c r="AF216" s="77">
        <v>0</v>
      </c>
      <c r="AG216" s="77">
        <v>0</v>
      </c>
      <c r="AH216" s="77">
        <v>0</v>
      </c>
      <c r="AJ216" s="78"/>
      <c r="AK216" s="78"/>
    </row>
    <row r="217" spans="1:37" x14ac:dyDescent="0.25">
      <c r="A217" s="50"/>
      <c r="B217" s="14" t="s">
        <v>158</v>
      </c>
      <c r="C217" s="11" t="s">
        <v>235</v>
      </c>
      <c r="D217" s="16" t="s">
        <v>148</v>
      </c>
      <c r="E217" s="77">
        <v>0</v>
      </c>
      <c r="F217" s="77">
        <v>0</v>
      </c>
      <c r="G217" s="77">
        <v>0</v>
      </c>
      <c r="H217" s="77">
        <v>0</v>
      </c>
      <c r="I217" s="77">
        <v>0</v>
      </c>
      <c r="J217" s="77">
        <v>0</v>
      </c>
      <c r="K217" s="77">
        <v>0</v>
      </c>
      <c r="L217" s="77">
        <v>0</v>
      </c>
      <c r="M217" s="77">
        <v>0</v>
      </c>
      <c r="N217" s="77">
        <v>0</v>
      </c>
      <c r="O217" s="77">
        <v>0</v>
      </c>
      <c r="P217" s="77">
        <v>0</v>
      </c>
      <c r="Q217" s="77">
        <v>0</v>
      </c>
      <c r="R217" s="77">
        <v>0</v>
      </c>
      <c r="S217" s="77">
        <v>0</v>
      </c>
      <c r="T217" s="77">
        <v>0</v>
      </c>
      <c r="U217" s="77">
        <v>0</v>
      </c>
      <c r="V217" s="77">
        <v>0</v>
      </c>
      <c r="W217" s="77">
        <v>0</v>
      </c>
      <c r="X217" s="77">
        <v>0</v>
      </c>
      <c r="Y217" s="77">
        <v>0</v>
      </c>
      <c r="Z217" s="77">
        <v>0</v>
      </c>
      <c r="AA217" s="77">
        <v>0</v>
      </c>
      <c r="AB217" s="77">
        <v>0</v>
      </c>
      <c r="AC217" s="77">
        <v>0</v>
      </c>
      <c r="AD217" s="77">
        <v>0</v>
      </c>
      <c r="AE217" s="77">
        <v>0</v>
      </c>
      <c r="AF217" s="77">
        <v>0</v>
      </c>
      <c r="AG217" s="77">
        <v>0</v>
      </c>
      <c r="AH217" s="77">
        <v>0</v>
      </c>
      <c r="AJ217" s="78"/>
      <c r="AK217" s="78"/>
    </row>
    <row r="218" spans="1:37" x14ac:dyDescent="0.25">
      <c r="A218" s="50"/>
      <c r="B218" s="14" t="s">
        <v>162</v>
      </c>
      <c r="C218" s="11" t="s">
        <v>236</v>
      </c>
      <c r="D218" s="16" t="s">
        <v>148</v>
      </c>
      <c r="E218" s="77">
        <v>0</v>
      </c>
      <c r="F218" s="77">
        <v>0</v>
      </c>
      <c r="G218" s="77">
        <v>0</v>
      </c>
      <c r="H218" s="77">
        <v>0</v>
      </c>
      <c r="I218" s="77">
        <v>0</v>
      </c>
      <c r="J218" s="77">
        <v>0</v>
      </c>
      <c r="K218" s="77">
        <v>0</v>
      </c>
      <c r="L218" s="77">
        <v>0</v>
      </c>
      <c r="M218" s="77">
        <v>0</v>
      </c>
      <c r="N218" s="77">
        <v>0</v>
      </c>
      <c r="O218" s="77">
        <v>0</v>
      </c>
      <c r="P218" s="77">
        <v>0</v>
      </c>
      <c r="Q218" s="77">
        <v>0</v>
      </c>
      <c r="R218" s="77">
        <v>0</v>
      </c>
      <c r="S218" s="77">
        <v>0</v>
      </c>
      <c r="T218" s="77">
        <v>0</v>
      </c>
      <c r="U218" s="77">
        <v>0</v>
      </c>
      <c r="V218" s="77">
        <v>0</v>
      </c>
      <c r="W218" s="77">
        <v>0</v>
      </c>
      <c r="X218" s="77">
        <v>0</v>
      </c>
      <c r="Y218" s="77">
        <v>0</v>
      </c>
      <c r="Z218" s="77">
        <v>0</v>
      </c>
      <c r="AA218" s="77">
        <v>0</v>
      </c>
      <c r="AB218" s="77">
        <v>0</v>
      </c>
      <c r="AC218" s="77">
        <v>0</v>
      </c>
      <c r="AD218" s="77">
        <v>0</v>
      </c>
      <c r="AE218" s="77">
        <v>0</v>
      </c>
      <c r="AF218" s="77">
        <v>0</v>
      </c>
      <c r="AG218" s="77">
        <v>0</v>
      </c>
      <c r="AH218" s="77">
        <v>0</v>
      </c>
      <c r="AJ218" s="78"/>
      <c r="AK218" s="78"/>
    </row>
    <row r="219" spans="1:37" x14ac:dyDescent="0.25">
      <c r="A219" s="50"/>
      <c r="B219" s="79" t="s">
        <v>164</v>
      </c>
      <c r="C219" s="11" t="s">
        <v>237</v>
      </c>
      <c r="D219" s="16" t="s">
        <v>148</v>
      </c>
      <c r="E219" s="77">
        <v>0</v>
      </c>
      <c r="F219" s="77">
        <v>0</v>
      </c>
      <c r="G219" s="77">
        <v>0</v>
      </c>
      <c r="H219" s="77">
        <v>0</v>
      </c>
      <c r="I219" s="77">
        <v>0</v>
      </c>
      <c r="J219" s="77">
        <v>0</v>
      </c>
      <c r="K219" s="77">
        <v>0</v>
      </c>
      <c r="L219" s="77">
        <v>0</v>
      </c>
      <c r="M219" s="77">
        <v>0</v>
      </c>
      <c r="N219" s="77">
        <v>0</v>
      </c>
      <c r="O219" s="77">
        <v>0</v>
      </c>
      <c r="P219" s="77">
        <v>0</v>
      </c>
      <c r="Q219" s="77">
        <v>0</v>
      </c>
      <c r="R219" s="77">
        <v>0</v>
      </c>
      <c r="S219" s="77">
        <v>0</v>
      </c>
      <c r="T219" s="77">
        <v>0</v>
      </c>
      <c r="U219" s="77">
        <v>0</v>
      </c>
      <c r="V219" s="77">
        <v>0</v>
      </c>
      <c r="W219" s="77">
        <v>0</v>
      </c>
      <c r="X219" s="77">
        <v>0</v>
      </c>
      <c r="Y219" s="77">
        <v>0</v>
      </c>
      <c r="Z219" s="77">
        <v>0</v>
      </c>
      <c r="AA219" s="77">
        <v>0</v>
      </c>
      <c r="AB219" s="77">
        <v>0</v>
      </c>
      <c r="AC219" s="77">
        <v>0</v>
      </c>
      <c r="AD219" s="77">
        <v>0</v>
      </c>
      <c r="AE219" s="77">
        <v>0</v>
      </c>
      <c r="AF219" s="77">
        <v>0</v>
      </c>
      <c r="AG219" s="77">
        <v>0</v>
      </c>
      <c r="AH219" s="77">
        <v>0</v>
      </c>
      <c r="AJ219" s="80"/>
      <c r="AK219" s="80"/>
    </row>
    <row r="220" spans="1:37" x14ac:dyDescent="0.25">
      <c r="A220" s="40" t="b">
        <v>1</v>
      </c>
      <c r="B220" s="81" t="s">
        <v>166</v>
      </c>
      <c r="C220" s="11" t="s">
        <v>238</v>
      </c>
      <c r="D220" s="82" t="s">
        <v>148</v>
      </c>
      <c r="E220" s="83">
        <f t="shared" ref="E220:AH220" si="21">SUM(E214:E219)</f>
        <v>0</v>
      </c>
      <c r="F220" s="83">
        <f t="shared" si="21"/>
        <v>0</v>
      </c>
      <c r="G220" s="83">
        <f t="shared" si="21"/>
        <v>0</v>
      </c>
      <c r="H220" s="83">
        <f t="shared" si="21"/>
        <v>0</v>
      </c>
      <c r="I220" s="83">
        <f t="shared" si="21"/>
        <v>0</v>
      </c>
      <c r="J220" s="83">
        <f t="shared" si="21"/>
        <v>0</v>
      </c>
      <c r="K220" s="83">
        <f t="shared" si="21"/>
        <v>0</v>
      </c>
      <c r="L220" s="83">
        <f t="shared" si="21"/>
        <v>0</v>
      </c>
      <c r="M220" s="83">
        <f t="shared" si="21"/>
        <v>0</v>
      </c>
      <c r="N220" s="83">
        <f t="shared" si="21"/>
        <v>0</v>
      </c>
      <c r="O220" s="83">
        <f t="shared" si="21"/>
        <v>0</v>
      </c>
      <c r="P220" s="83">
        <f t="shared" si="21"/>
        <v>0</v>
      </c>
      <c r="Q220" s="83">
        <f t="shared" si="21"/>
        <v>0</v>
      </c>
      <c r="R220" s="83">
        <f t="shared" si="21"/>
        <v>0</v>
      </c>
      <c r="S220" s="83">
        <f t="shared" si="21"/>
        <v>0</v>
      </c>
      <c r="T220" s="83">
        <f t="shared" si="21"/>
        <v>0</v>
      </c>
      <c r="U220" s="83">
        <f t="shared" si="21"/>
        <v>0</v>
      </c>
      <c r="V220" s="83">
        <f t="shared" si="21"/>
        <v>0</v>
      </c>
      <c r="W220" s="83">
        <f t="shared" si="21"/>
        <v>0</v>
      </c>
      <c r="X220" s="83">
        <f t="shared" si="21"/>
        <v>0</v>
      </c>
      <c r="Y220" s="83">
        <f t="shared" si="21"/>
        <v>0</v>
      </c>
      <c r="Z220" s="83">
        <f t="shared" si="21"/>
        <v>0</v>
      </c>
      <c r="AA220" s="83">
        <f t="shared" si="21"/>
        <v>0</v>
      </c>
      <c r="AB220" s="83">
        <f t="shared" si="21"/>
        <v>0</v>
      </c>
      <c r="AC220" s="83">
        <f t="shared" si="21"/>
        <v>0</v>
      </c>
      <c r="AD220" s="83">
        <f t="shared" si="21"/>
        <v>0</v>
      </c>
      <c r="AE220" s="83">
        <f t="shared" si="21"/>
        <v>0</v>
      </c>
      <c r="AF220" s="83">
        <f t="shared" si="21"/>
        <v>0</v>
      </c>
      <c r="AG220" s="83">
        <f t="shared" si="21"/>
        <v>0</v>
      </c>
      <c r="AH220" s="83">
        <f t="shared" si="21"/>
        <v>0</v>
      </c>
      <c r="AJ220" s="81"/>
      <c r="AK220" s="81"/>
    </row>
    <row r="221" spans="1:37" x14ac:dyDescent="0.25">
      <c r="A221" s="50"/>
      <c r="B221" s="84" t="s">
        <v>177</v>
      </c>
      <c r="C221" s="11"/>
      <c r="D221" s="85" t="s">
        <v>178</v>
      </c>
      <c r="E221" s="86" t="e">
        <f t="shared" ref="E221:AH221" si="22">IF(E25*E220&lt;&gt;0,E220/E25,NA())</f>
        <v>#N/A</v>
      </c>
      <c r="F221" s="86" t="e">
        <f t="shared" si="22"/>
        <v>#N/A</v>
      </c>
      <c r="G221" s="86" t="e">
        <f t="shared" si="22"/>
        <v>#N/A</v>
      </c>
      <c r="H221" s="86" t="e">
        <f t="shared" si="22"/>
        <v>#N/A</v>
      </c>
      <c r="I221" s="86" t="e">
        <f t="shared" si="22"/>
        <v>#N/A</v>
      </c>
      <c r="J221" s="86" t="e">
        <f t="shared" si="22"/>
        <v>#N/A</v>
      </c>
      <c r="K221" s="86" t="e">
        <f t="shared" si="22"/>
        <v>#N/A</v>
      </c>
      <c r="L221" s="86" t="e">
        <f t="shared" si="22"/>
        <v>#N/A</v>
      </c>
      <c r="M221" s="86" t="e">
        <f t="shared" si="22"/>
        <v>#N/A</v>
      </c>
      <c r="N221" s="86" t="e">
        <f t="shared" si="22"/>
        <v>#N/A</v>
      </c>
      <c r="O221" s="86" t="e">
        <f t="shared" si="22"/>
        <v>#N/A</v>
      </c>
      <c r="P221" s="86" t="e">
        <f t="shared" si="22"/>
        <v>#N/A</v>
      </c>
      <c r="Q221" s="86" t="e">
        <f t="shared" si="22"/>
        <v>#N/A</v>
      </c>
      <c r="R221" s="86" t="e">
        <f t="shared" si="22"/>
        <v>#N/A</v>
      </c>
      <c r="S221" s="86" t="e">
        <f t="shared" si="22"/>
        <v>#N/A</v>
      </c>
      <c r="T221" s="86" t="e">
        <f t="shared" si="22"/>
        <v>#N/A</v>
      </c>
      <c r="U221" s="86" t="e">
        <f t="shared" si="22"/>
        <v>#N/A</v>
      </c>
      <c r="V221" s="86" t="e">
        <f t="shared" si="22"/>
        <v>#N/A</v>
      </c>
      <c r="W221" s="86" t="e">
        <f t="shared" si="22"/>
        <v>#N/A</v>
      </c>
      <c r="X221" s="86" t="e">
        <f t="shared" si="22"/>
        <v>#N/A</v>
      </c>
      <c r="Y221" s="86" t="e">
        <f t="shared" si="22"/>
        <v>#N/A</v>
      </c>
      <c r="Z221" s="86" t="e">
        <f t="shared" si="22"/>
        <v>#N/A</v>
      </c>
      <c r="AA221" s="86" t="e">
        <f t="shared" si="22"/>
        <v>#N/A</v>
      </c>
      <c r="AB221" s="86" t="e">
        <f t="shared" si="22"/>
        <v>#N/A</v>
      </c>
      <c r="AC221" s="86" t="e">
        <f t="shared" si="22"/>
        <v>#N/A</v>
      </c>
      <c r="AD221" s="86" t="e">
        <f t="shared" si="22"/>
        <v>#N/A</v>
      </c>
      <c r="AE221" s="86" t="e">
        <f t="shared" si="22"/>
        <v>#N/A</v>
      </c>
      <c r="AF221" s="86" t="e">
        <f t="shared" si="22"/>
        <v>#N/A</v>
      </c>
      <c r="AG221" s="86" t="e">
        <f t="shared" si="22"/>
        <v>#N/A</v>
      </c>
      <c r="AH221" s="86" t="e">
        <f t="shared" si="22"/>
        <v>#N/A</v>
      </c>
      <c r="AJ221" s="84"/>
      <c r="AK221" s="84"/>
    </row>
    <row r="222" spans="1:37" x14ac:dyDescent="0.25">
      <c r="A222" s="87"/>
      <c r="B222" s="87"/>
      <c r="C222" s="11"/>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J222" s="87"/>
      <c r="AK222" s="87"/>
    </row>
    <row r="223" spans="1:37" x14ac:dyDescent="0.25">
      <c r="A223" s="67"/>
      <c r="B223" s="68" t="s">
        <v>239</v>
      </c>
      <c r="C223" s="11"/>
      <c r="D223" s="76"/>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J223" s="68"/>
      <c r="AK223" s="68"/>
    </row>
    <row r="224" spans="1:37" x14ac:dyDescent="0.25">
      <c r="A224" s="50"/>
      <c r="B224" s="14" t="s">
        <v>168</v>
      </c>
      <c r="C224" s="11" t="s">
        <v>240</v>
      </c>
      <c r="D224" s="16" t="s">
        <v>148</v>
      </c>
      <c r="E224" s="112">
        <v>0</v>
      </c>
      <c r="F224" s="112">
        <v>0</v>
      </c>
      <c r="G224" s="112">
        <v>0</v>
      </c>
      <c r="H224" s="112">
        <v>0</v>
      </c>
      <c r="I224" s="112">
        <v>0</v>
      </c>
      <c r="J224" s="112">
        <v>0</v>
      </c>
      <c r="K224" s="112">
        <v>0</v>
      </c>
      <c r="L224" s="112">
        <v>0</v>
      </c>
      <c r="M224" s="112">
        <v>0</v>
      </c>
      <c r="N224" s="112">
        <v>0</v>
      </c>
      <c r="O224" s="112">
        <v>0</v>
      </c>
      <c r="P224" s="112">
        <v>0</v>
      </c>
      <c r="Q224" s="112">
        <v>0</v>
      </c>
      <c r="R224" s="112">
        <v>0</v>
      </c>
      <c r="S224" s="112">
        <v>0</v>
      </c>
      <c r="T224" s="112">
        <v>0</v>
      </c>
      <c r="U224" s="112">
        <v>0</v>
      </c>
      <c r="V224" s="112">
        <v>0</v>
      </c>
      <c r="W224" s="112">
        <v>0</v>
      </c>
      <c r="X224" s="112">
        <v>0</v>
      </c>
      <c r="Y224" s="112">
        <v>0</v>
      </c>
      <c r="Z224" s="112">
        <v>0</v>
      </c>
      <c r="AA224" s="112">
        <v>0</v>
      </c>
      <c r="AB224" s="112">
        <v>0</v>
      </c>
      <c r="AC224" s="112">
        <v>0</v>
      </c>
      <c r="AD224" s="112">
        <v>0</v>
      </c>
      <c r="AE224" s="112">
        <v>0</v>
      </c>
      <c r="AF224" s="112">
        <v>0</v>
      </c>
      <c r="AG224" s="112">
        <v>0</v>
      </c>
      <c r="AH224" s="112">
        <v>0</v>
      </c>
      <c r="AJ224" s="78"/>
      <c r="AK224" s="78"/>
    </row>
    <row r="225" spans="1:37" x14ac:dyDescent="0.25">
      <c r="A225" s="50"/>
      <c r="B225" s="14" t="s">
        <v>207</v>
      </c>
      <c r="C225" s="11" t="s">
        <v>241</v>
      </c>
      <c r="D225" s="16" t="s">
        <v>148</v>
      </c>
      <c r="E225" s="112">
        <v>0</v>
      </c>
      <c r="F225" s="112">
        <v>0</v>
      </c>
      <c r="G225" s="112">
        <v>0</v>
      </c>
      <c r="H225" s="112">
        <v>0</v>
      </c>
      <c r="I225" s="112">
        <v>0</v>
      </c>
      <c r="J225" s="112">
        <v>0</v>
      </c>
      <c r="K225" s="112">
        <v>0</v>
      </c>
      <c r="L225" s="112">
        <v>0</v>
      </c>
      <c r="M225" s="112">
        <v>0</v>
      </c>
      <c r="N225" s="112">
        <v>0</v>
      </c>
      <c r="O225" s="112">
        <v>0</v>
      </c>
      <c r="P225" s="112">
        <v>0</v>
      </c>
      <c r="Q225" s="112">
        <v>0</v>
      </c>
      <c r="R225" s="112">
        <v>0</v>
      </c>
      <c r="S225" s="112">
        <v>0</v>
      </c>
      <c r="T225" s="112">
        <v>0</v>
      </c>
      <c r="U225" s="112">
        <v>0</v>
      </c>
      <c r="V225" s="112">
        <v>0</v>
      </c>
      <c r="W225" s="112">
        <v>0</v>
      </c>
      <c r="X225" s="112">
        <v>0</v>
      </c>
      <c r="Y225" s="112">
        <v>0</v>
      </c>
      <c r="Z225" s="112">
        <v>0</v>
      </c>
      <c r="AA225" s="112">
        <v>0</v>
      </c>
      <c r="AB225" s="112">
        <v>0</v>
      </c>
      <c r="AC225" s="112">
        <v>0</v>
      </c>
      <c r="AD225" s="112">
        <v>0</v>
      </c>
      <c r="AE225" s="112">
        <v>0</v>
      </c>
      <c r="AF225" s="112">
        <v>0</v>
      </c>
      <c r="AG225" s="112">
        <v>0</v>
      </c>
      <c r="AH225" s="112">
        <v>0</v>
      </c>
      <c r="AJ225" s="78"/>
      <c r="AK225" s="78"/>
    </row>
    <row r="226" spans="1:37" x14ac:dyDescent="0.25">
      <c r="A226" s="50"/>
      <c r="B226" s="14" t="s">
        <v>152</v>
      </c>
      <c r="C226" s="11" t="s">
        <v>242</v>
      </c>
      <c r="D226" s="16" t="s">
        <v>148</v>
      </c>
      <c r="E226" s="112">
        <v>0</v>
      </c>
      <c r="F226" s="112">
        <v>0</v>
      </c>
      <c r="G226" s="112">
        <v>0</v>
      </c>
      <c r="H226" s="112">
        <v>0</v>
      </c>
      <c r="I226" s="112">
        <v>0</v>
      </c>
      <c r="J226" s="112">
        <v>0</v>
      </c>
      <c r="K226" s="112">
        <v>0</v>
      </c>
      <c r="L226" s="112">
        <v>0</v>
      </c>
      <c r="M226" s="112">
        <v>0</v>
      </c>
      <c r="N226" s="112">
        <v>0</v>
      </c>
      <c r="O226" s="112">
        <v>0</v>
      </c>
      <c r="P226" s="112">
        <v>0</v>
      </c>
      <c r="Q226" s="112">
        <v>0</v>
      </c>
      <c r="R226" s="112">
        <v>0</v>
      </c>
      <c r="S226" s="112">
        <v>0</v>
      </c>
      <c r="T226" s="112">
        <v>0</v>
      </c>
      <c r="U226" s="112">
        <v>0</v>
      </c>
      <c r="V226" s="112">
        <v>0</v>
      </c>
      <c r="W226" s="112">
        <v>0</v>
      </c>
      <c r="X226" s="112">
        <v>0</v>
      </c>
      <c r="Y226" s="112">
        <v>0</v>
      </c>
      <c r="Z226" s="112">
        <v>0</v>
      </c>
      <c r="AA226" s="112">
        <v>0</v>
      </c>
      <c r="AB226" s="112">
        <v>0</v>
      </c>
      <c r="AC226" s="112">
        <v>0</v>
      </c>
      <c r="AD226" s="112">
        <v>0</v>
      </c>
      <c r="AE226" s="112">
        <v>0</v>
      </c>
      <c r="AF226" s="112">
        <v>0</v>
      </c>
      <c r="AG226" s="112">
        <v>0</v>
      </c>
      <c r="AH226" s="112">
        <v>0</v>
      </c>
      <c r="AJ226" s="78"/>
      <c r="AK226" s="78"/>
    </row>
    <row r="227" spans="1:37" x14ac:dyDescent="0.25">
      <c r="A227" s="50"/>
      <c r="B227" s="14" t="s">
        <v>154</v>
      </c>
      <c r="C227" s="11" t="s">
        <v>243</v>
      </c>
      <c r="D227" s="16" t="s">
        <v>148</v>
      </c>
      <c r="E227" s="112">
        <v>0</v>
      </c>
      <c r="F227" s="112">
        <v>0</v>
      </c>
      <c r="G227" s="112">
        <v>0</v>
      </c>
      <c r="H227" s="112">
        <v>0</v>
      </c>
      <c r="I227" s="112">
        <v>0</v>
      </c>
      <c r="J227" s="112">
        <v>0</v>
      </c>
      <c r="K227" s="112">
        <v>0</v>
      </c>
      <c r="L227" s="112">
        <v>0</v>
      </c>
      <c r="M227" s="112">
        <v>0</v>
      </c>
      <c r="N227" s="112">
        <v>0</v>
      </c>
      <c r="O227" s="112">
        <v>0</v>
      </c>
      <c r="P227" s="112">
        <v>0</v>
      </c>
      <c r="Q227" s="112">
        <v>0</v>
      </c>
      <c r="R227" s="112">
        <v>0</v>
      </c>
      <c r="S227" s="112">
        <v>0</v>
      </c>
      <c r="T227" s="112">
        <v>0</v>
      </c>
      <c r="U227" s="112">
        <v>0</v>
      </c>
      <c r="V227" s="112">
        <v>0</v>
      </c>
      <c r="W227" s="112">
        <v>0</v>
      </c>
      <c r="X227" s="112">
        <v>0</v>
      </c>
      <c r="Y227" s="112">
        <v>0</v>
      </c>
      <c r="Z227" s="112">
        <v>0</v>
      </c>
      <c r="AA227" s="112">
        <v>0</v>
      </c>
      <c r="AB227" s="112">
        <v>0</v>
      </c>
      <c r="AC227" s="112">
        <v>0</v>
      </c>
      <c r="AD227" s="112">
        <v>0</v>
      </c>
      <c r="AE227" s="112">
        <v>0</v>
      </c>
      <c r="AF227" s="112">
        <v>0</v>
      </c>
      <c r="AG227" s="112">
        <v>0</v>
      </c>
      <c r="AH227" s="112">
        <v>0</v>
      </c>
      <c r="AJ227" s="78"/>
      <c r="AK227" s="78"/>
    </row>
    <row r="228" spans="1:37" x14ac:dyDescent="0.25">
      <c r="A228" s="50"/>
      <c r="B228" s="14" t="s">
        <v>156</v>
      </c>
      <c r="C228" s="11" t="s">
        <v>244</v>
      </c>
      <c r="D228" s="16" t="s">
        <v>148</v>
      </c>
      <c r="E228" s="112">
        <v>0</v>
      </c>
      <c r="F228" s="112">
        <v>0</v>
      </c>
      <c r="G228" s="112">
        <v>0</v>
      </c>
      <c r="H228" s="112">
        <v>0</v>
      </c>
      <c r="I228" s="112">
        <v>0</v>
      </c>
      <c r="J228" s="112">
        <v>0</v>
      </c>
      <c r="K228" s="112">
        <v>0</v>
      </c>
      <c r="L228" s="112">
        <v>0</v>
      </c>
      <c r="M228" s="112">
        <v>0</v>
      </c>
      <c r="N228" s="112">
        <v>0</v>
      </c>
      <c r="O228" s="112">
        <v>0</v>
      </c>
      <c r="P228" s="112">
        <v>0</v>
      </c>
      <c r="Q228" s="112">
        <v>0</v>
      </c>
      <c r="R228" s="112">
        <v>0</v>
      </c>
      <c r="S228" s="112">
        <v>0</v>
      </c>
      <c r="T228" s="112">
        <v>0</v>
      </c>
      <c r="U228" s="112">
        <v>0</v>
      </c>
      <c r="V228" s="112">
        <v>0</v>
      </c>
      <c r="W228" s="112">
        <v>0</v>
      </c>
      <c r="X228" s="112">
        <v>0</v>
      </c>
      <c r="Y228" s="112">
        <v>0</v>
      </c>
      <c r="Z228" s="112">
        <v>0</v>
      </c>
      <c r="AA228" s="112">
        <v>0</v>
      </c>
      <c r="AB228" s="112">
        <v>0</v>
      </c>
      <c r="AC228" s="112">
        <v>0</v>
      </c>
      <c r="AD228" s="112">
        <v>0</v>
      </c>
      <c r="AE228" s="112">
        <v>0</v>
      </c>
      <c r="AF228" s="112">
        <v>0</v>
      </c>
      <c r="AG228" s="112">
        <v>0</v>
      </c>
      <c r="AH228" s="112">
        <v>0</v>
      </c>
      <c r="AJ228" s="78"/>
      <c r="AK228" s="78"/>
    </row>
    <row r="229" spans="1:37" x14ac:dyDescent="0.25">
      <c r="A229" s="50"/>
      <c r="B229" s="14" t="s">
        <v>158</v>
      </c>
      <c r="C229" s="11" t="s">
        <v>245</v>
      </c>
      <c r="D229" s="16" t="s">
        <v>148</v>
      </c>
      <c r="E229" s="112">
        <v>0</v>
      </c>
      <c r="F229" s="112">
        <v>0</v>
      </c>
      <c r="G229" s="112">
        <v>0</v>
      </c>
      <c r="H229" s="112">
        <v>0</v>
      </c>
      <c r="I229" s="112">
        <v>0</v>
      </c>
      <c r="J229" s="112">
        <v>0</v>
      </c>
      <c r="K229" s="112">
        <v>0</v>
      </c>
      <c r="L229" s="112">
        <v>0</v>
      </c>
      <c r="M229" s="112">
        <v>0</v>
      </c>
      <c r="N229" s="112">
        <v>0</v>
      </c>
      <c r="O229" s="112">
        <v>0</v>
      </c>
      <c r="P229" s="112">
        <v>0</v>
      </c>
      <c r="Q229" s="112">
        <v>0</v>
      </c>
      <c r="R229" s="112">
        <v>0</v>
      </c>
      <c r="S229" s="112">
        <v>0</v>
      </c>
      <c r="T229" s="112">
        <v>0</v>
      </c>
      <c r="U229" s="112">
        <v>0</v>
      </c>
      <c r="V229" s="112">
        <v>0</v>
      </c>
      <c r="W229" s="112">
        <v>0</v>
      </c>
      <c r="X229" s="112">
        <v>0</v>
      </c>
      <c r="Y229" s="112">
        <v>0</v>
      </c>
      <c r="Z229" s="112">
        <v>0</v>
      </c>
      <c r="AA229" s="112">
        <v>0</v>
      </c>
      <c r="AB229" s="112">
        <v>0</v>
      </c>
      <c r="AC229" s="112">
        <v>0</v>
      </c>
      <c r="AD229" s="112">
        <v>0</v>
      </c>
      <c r="AE229" s="112">
        <v>0</v>
      </c>
      <c r="AF229" s="112">
        <v>0</v>
      </c>
      <c r="AG229" s="112">
        <v>0</v>
      </c>
      <c r="AH229" s="112">
        <v>0</v>
      </c>
      <c r="AJ229" s="78"/>
      <c r="AK229" s="78"/>
    </row>
    <row r="230" spans="1:37" x14ac:dyDescent="0.25">
      <c r="A230" s="50"/>
      <c r="B230" s="14" t="s">
        <v>160</v>
      </c>
      <c r="C230" s="11" t="s">
        <v>246</v>
      </c>
      <c r="D230" s="16" t="s">
        <v>148</v>
      </c>
      <c r="E230" s="112">
        <v>0</v>
      </c>
      <c r="F230" s="112">
        <v>0</v>
      </c>
      <c r="G230" s="112">
        <v>0</v>
      </c>
      <c r="H230" s="112">
        <v>0</v>
      </c>
      <c r="I230" s="112">
        <v>0</v>
      </c>
      <c r="J230" s="112">
        <v>0</v>
      </c>
      <c r="K230" s="112">
        <v>0</v>
      </c>
      <c r="L230" s="112">
        <v>0</v>
      </c>
      <c r="M230" s="112">
        <v>0</v>
      </c>
      <c r="N230" s="112">
        <v>0</v>
      </c>
      <c r="O230" s="112">
        <v>0</v>
      </c>
      <c r="P230" s="112">
        <v>0</v>
      </c>
      <c r="Q230" s="112">
        <v>0</v>
      </c>
      <c r="R230" s="112">
        <v>0</v>
      </c>
      <c r="S230" s="112">
        <v>0</v>
      </c>
      <c r="T230" s="112">
        <v>0</v>
      </c>
      <c r="U230" s="112">
        <v>0</v>
      </c>
      <c r="V230" s="112">
        <v>0</v>
      </c>
      <c r="W230" s="112">
        <v>0</v>
      </c>
      <c r="X230" s="112">
        <v>0</v>
      </c>
      <c r="Y230" s="112">
        <v>0</v>
      </c>
      <c r="Z230" s="112">
        <v>0</v>
      </c>
      <c r="AA230" s="112">
        <v>0</v>
      </c>
      <c r="AB230" s="112">
        <v>0</v>
      </c>
      <c r="AC230" s="112">
        <v>0</v>
      </c>
      <c r="AD230" s="112">
        <v>0</v>
      </c>
      <c r="AE230" s="112">
        <v>0</v>
      </c>
      <c r="AF230" s="112">
        <v>0</v>
      </c>
      <c r="AG230" s="112">
        <v>0</v>
      </c>
      <c r="AH230" s="112">
        <v>0</v>
      </c>
      <c r="AJ230" s="78"/>
      <c r="AK230" s="78"/>
    </row>
    <row r="231" spans="1:37" x14ac:dyDescent="0.25">
      <c r="A231" s="50"/>
      <c r="B231" s="14" t="s">
        <v>162</v>
      </c>
      <c r="C231" s="11" t="s">
        <v>247</v>
      </c>
      <c r="D231" s="16" t="s">
        <v>148</v>
      </c>
      <c r="E231" s="112">
        <v>0</v>
      </c>
      <c r="F231" s="112">
        <v>0</v>
      </c>
      <c r="G231" s="112">
        <v>0</v>
      </c>
      <c r="H231" s="112">
        <v>0</v>
      </c>
      <c r="I231" s="112">
        <v>0</v>
      </c>
      <c r="J231" s="112">
        <v>0</v>
      </c>
      <c r="K231" s="112">
        <v>0</v>
      </c>
      <c r="L231" s="112">
        <v>0</v>
      </c>
      <c r="M231" s="112">
        <v>0</v>
      </c>
      <c r="N231" s="112">
        <v>0</v>
      </c>
      <c r="O231" s="112">
        <v>0</v>
      </c>
      <c r="P231" s="112">
        <v>0</v>
      </c>
      <c r="Q231" s="112">
        <v>0</v>
      </c>
      <c r="R231" s="112">
        <v>0</v>
      </c>
      <c r="S231" s="112">
        <v>0</v>
      </c>
      <c r="T231" s="112">
        <v>0</v>
      </c>
      <c r="U231" s="112">
        <v>0</v>
      </c>
      <c r="V231" s="112">
        <v>0</v>
      </c>
      <c r="W231" s="112">
        <v>0</v>
      </c>
      <c r="X231" s="112">
        <v>0</v>
      </c>
      <c r="Y231" s="112">
        <v>0</v>
      </c>
      <c r="Z231" s="112">
        <v>0</v>
      </c>
      <c r="AA231" s="112">
        <v>0</v>
      </c>
      <c r="AB231" s="112">
        <v>0</v>
      </c>
      <c r="AC231" s="112">
        <v>0</v>
      </c>
      <c r="AD231" s="112">
        <v>0</v>
      </c>
      <c r="AE231" s="112">
        <v>0</v>
      </c>
      <c r="AF231" s="112">
        <v>0</v>
      </c>
      <c r="AG231" s="112">
        <v>0</v>
      </c>
      <c r="AH231" s="112">
        <f>AH218+AH185</f>
        <v>0</v>
      </c>
      <c r="AJ231" s="78"/>
      <c r="AK231" s="78"/>
    </row>
    <row r="232" spans="1:37" x14ac:dyDescent="0.25">
      <c r="A232" s="50"/>
      <c r="B232" s="79" t="s">
        <v>164</v>
      </c>
      <c r="C232" s="11" t="s">
        <v>248</v>
      </c>
      <c r="D232" s="16" t="s">
        <v>148</v>
      </c>
      <c r="E232" s="112">
        <v>0</v>
      </c>
      <c r="F232" s="112">
        <v>0</v>
      </c>
      <c r="G232" s="112">
        <v>0</v>
      </c>
      <c r="H232" s="112">
        <v>0</v>
      </c>
      <c r="I232" s="112">
        <v>0</v>
      </c>
      <c r="J232" s="112">
        <v>0</v>
      </c>
      <c r="K232" s="112">
        <v>0</v>
      </c>
      <c r="L232" s="112">
        <v>0</v>
      </c>
      <c r="M232" s="112">
        <v>0</v>
      </c>
      <c r="N232" s="112">
        <v>0</v>
      </c>
      <c r="O232" s="112">
        <v>0</v>
      </c>
      <c r="P232" s="112">
        <v>0</v>
      </c>
      <c r="Q232" s="112">
        <v>0</v>
      </c>
      <c r="R232" s="112">
        <v>0</v>
      </c>
      <c r="S232" s="112">
        <v>0</v>
      </c>
      <c r="T232" s="112">
        <v>0</v>
      </c>
      <c r="U232" s="112">
        <v>0</v>
      </c>
      <c r="V232" s="112">
        <v>0</v>
      </c>
      <c r="W232" s="112">
        <v>0</v>
      </c>
      <c r="X232" s="112">
        <v>0</v>
      </c>
      <c r="Y232" s="112">
        <v>0</v>
      </c>
      <c r="Z232" s="112">
        <v>0</v>
      </c>
      <c r="AA232" s="112">
        <v>0</v>
      </c>
      <c r="AB232" s="112">
        <v>0</v>
      </c>
      <c r="AC232" s="112">
        <v>0</v>
      </c>
      <c r="AD232" s="112">
        <v>0</v>
      </c>
      <c r="AE232" s="112">
        <v>0</v>
      </c>
      <c r="AF232" s="112">
        <v>0</v>
      </c>
      <c r="AG232" s="112">
        <v>0</v>
      </c>
      <c r="AH232" s="112">
        <f>AH219+AH209+AH186+AH176+AH166+AH140</f>
        <v>0</v>
      </c>
      <c r="AJ232" s="80"/>
      <c r="AK232" s="80"/>
    </row>
    <row r="233" spans="1:37" x14ac:dyDescent="0.25">
      <c r="A233" s="50"/>
      <c r="B233" s="81" t="s">
        <v>166</v>
      </c>
      <c r="C233" s="11" t="s">
        <v>249</v>
      </c>
      <c r="D233" s="82" t="s">
        <v>148</v>
      </c>
      <c r="E233" s="113">
        <f>SUM(E224:E232)</f>
        <v>0</v>
      </c>
      <c r="F233" s="113">
        <f t="shared" ref="F233:AD233" si="23">SUM(F224:F232)</f>
        <v>0</v>
      </c>
      <c r="G233" s="113">
        <f t="shared" si="23"/>
        <v>0</v>
      </c>
      <c r="H233" s="113">
        <f t="shared" si="23"/>
        <v>0</v>
      </c>
      <c r="I233" s="113">
        <f t="shared" si="23"/>
        <v>0</v>
      </c>
      <c r="J233" s="113">
        <f t="shared" si="23"/>
        <v>0</v>
      </c>
      <c r="K233" s="113">
        <f t="shared" si="23"/>
        <v>0</v>
      </c>
      <c r="L233" s="113">
        <f t="shared" si="23"/>
        <v>0</v>
      </c>
      <c r="M233" s="113">
        <f t="shared" si="23"/>
        <v>0</v>
      </c>
      <c r="N233" s="113">
        <f t="shared" si="23"/>
        <v>0</v>
      </c>
      <c r="O233" s="113">
        <f t="shared" si="23"/>
        <v>0</v>
      </c>
      <c r="P233" s="113">
        <f t="shared" si="23"/>
        <v>0</v>
      </c>
      <c r="Q233" s="113">
        <f t="shared" si="23"/>
        <v>0</v>
      </c>
      <c r="R233" s="113">
        <f t="shared" si="23"/>
        <v>0</v>
      </c>
      <c r="S233" s="113">
        <f t="shared" si="23"/>
        <v>0</v>
      </c>
      <c r="T233" s="113">
        <f t="shared" si="23"/>
        <v>0</v>
      </c>
      <c r="U233" s="113">
        <f t="shared" si="23"/>
        <v>0</v>
      </c>
      <c r="V233" s="113">
        <f t="shared" si="23"/>
        <v>0</v>
      </c>
      <c r="W233" s="113">
        <f t="shared" si="23"/>
        <v>0</v>
      </c>
      <c r="X233" s="113">
        <f t="shared" si="23"/>
        <v>0</v>
      </c>
      <c r="Y233" s="113">
        <f t="shared" si="23"/>
        <v>0</v>
      </c>
      <c r="Z233" s="113">
        <f t="shared" si="23"/>
        <v>0</v>
      </c>
      <c r="AA233" s="113">
        <f t="shared" si="23"/>
        <v>0</v>
      </c>
      <c r="AB233" s="113">
        <f t="shared" si="23"/>
        <v>0</v>
      </c>
      <c r="AC233" s="113">
        <f t="shared" si="23"/>
        <v>0</v>
      </c>
      <c r="AD233" s="113">
        <f t="shared" si="23"/>
        <v>0</v>
      </c>
      <c r="AE233" s="113">
        <f>SUM(AE224:AE232)</f>
        <v>0</v>
      </c>
      <c r="AF233" s="113">
        <f>SUM(AF224:AF232)</f>
        <v>0</v>
      </c>
      <c r="AG233" s="113">
        <f>SUM(AG224:AG232)</f>
        <v>0</v>
      </c>
      <c r="AH233" s="113">
        <f>SUM(AH224:AH232)</f>
        <v>0</v>
      </c>
      <c r="AJ233" s="81"/>
      <c r="AK233" s="81"/>
    </row>
    <row r="234" spans="1:37" hidden="1" x14ac:dyDescent="0.25">
      <c r="A234" s="50"/>
      <c r="B234" s="84" t="s">
        <v>177</v>
      </c>
      <c r="C234" s="11"/>
      <c r="D234" s="85" t="s">
        <v>178</v>
      </c>
      <c r="E234" s="86" t="e">
        <f t="shared" ref="E234:AH234" si="24">IF(E26*E233&lt;&gt;0,E233/E26,NA())</f>
        <v>#N/A</v>
      </c>
      <c r="F234" s="86" t="e">
        <f t="shared" si="24"/>
        <v>#N/A</v>
      </c>
      <c r="G234" s="86" t="e">
        <f t="shared" si="24"/>
        <v>#N/A</v>
      </c>
      <c r="H234" s="86" t="e">
        <f t="shared" si="24"/>
        <v>#N/A</v>
      </c>
      <c r="I234" s="86" t="e">
        <f t="shared" si="24"/>
        <v>#N/A</v>
      </c>
      <c r="J234" s="86" t="e">
        <f t="shared" si="24"/>
        <v>#N/A</v>
      </c>
      <c r="K234" s="86" t="e">
        <f t="shared" si="24"/>
        <v>#N/A</v>
      </c>
      <c r="L234" s="86" t="e">
        <f t="shared" si="24"/>
        <v>#N/A</v>
      </c>
      <c r="M234" s="86" t="e">
        <f t="shared" si="24"/>
        <v>#N/A</v>
      </c>
      <c r="N234" s="86" t="e">
        <f t="shared" si="24"/>
        <v>#N/A</v>
      </c>
      <c r="O234" s="86" t="e">
        <f t="shared" si="24"/>
        <v>#N/A</v>
      </c>
      <c r="P234" s="86" t="e">
        <f t="shared" si="24"/>
        <v>#N/A</v>
      </c>
      <c r="Q234" s="86" t="e">
        <f t="shared" si="24"/>
        <v>#N/A</v>
      </c>
      <c r="R234" s="86" t="e">
        <f t="shared" si="24"/>
        <v>#N/A</v>
      </c>
      <c r="S234" s="86" t="e">
        <f t="shared" si="24"/>
        <v>#N/A</v>
      </c>
      <c r="T234" s="86" t="e">
        <f t="shared" si="24"/>
        <v>#N/A</v>
      </c>
      <c r="U234" s="86" t="e">
        <f t="shared" si="24"/>
        <v>#N/A</v>
      </c>
      <c r="V234" s="86" t="e">
        <f t="shared" si="24"/>
        <v>#N/A</v>
      </c>
      <c r="W234" s="86" t="e">
        <f t="shared" si="24"/>
        <v>#N/A</v>
      </c>
      <c r="X234" s="86" t="e">
        <f t="shared" si="24"/>
        <v>#N/A</v>
      </c>
      <c r="Y234" s="86" t="e">
        <f t="shared" si="24"/>
        <v>#N/A</v>
      </c>
      <c r="Z234" s="86" t="e">
        <f t="shared" si="24"/>
        <v>#N/A</v>
      </c>
      <c r="AA234" s="86" t="e">
        <f t="shared" si="24"/>
        <v>#N/A</v>
      </c>
      <c r="AB234" s="86" t="e">
        <f t="shared" si="24"/>
        <v>#N/A</v>
      </c>
      <c r="AC234" s="86" t="e">
        <f t="shared" si="24"/>
        <v>#N/A</v>
      </c>
      <c r="AD234" s="86" t="e">
        <f t="shared" si="24"/>
        <v>#N/A</v>
      </c>
      <c r="AE234" s="86" t="e">
        <f t="shared" si="24"/>
        <v>#N/A</v>
      </c>
      <c r="AF234" s="86" t="e">
        <f t="shared" si="24"/>
        <v>#N/A</v>
      </c>
      <c r="AG234" s="86" t="e">
        <f t="shared" si="24"/>
        <v>#N/A</v>
      </c>
      <c r="AH234" s="86" t="e">
        <f t="shared" si="24"/>
        <v>#N/A</v>
      </c>
      <c r="AJ234" s="81"/>
      <c r="AK234" s="81"/>
    </row>
    <row r="235" spans="1:37" hidden="1" x14ac:dyDescent="0.25">
      <c r="A235" s="50"/>
      <c r="B235" s="84" t="s">
        <v>250</v>
      </c>
      <c r="C235" s="11"/>
      <c r="D235" s="114"/>
      <c r="E235" s="86">
        <f>IF(ISERROR(E469),NA(),E469)</f>
        <v>0</v>
      </c>
      <c r="F235" s="86">
        <f t="shared" ref="F235:AH235" si="25">IF(ISERROR(F469),NA(),F469)</f>
        <v>0</v>
      </c>
      <c r="G235" s="86">
        <f t="shared" si="25"/>
        <v>0</v>
      </c>
      <c r="H235" s="86">
        <f t="shared" si="25"/>
        <v>0</v>
      </c>
      <c r="I235" s="86">
        <f t="shared" si="25"/>
        <v>0</v>
      </c>
      <c r="J235" s="86">
        <f t="shared" si="25"/>
        <v>0</v>
      </c>
      <c r="K235" s="86">
        <f t="shared" si="25"/>
        <v>0</v>
      </c>
      <c r="L235" s="86">
        <f t="shared" si="25"/>
        <v>0</v>
      </c>
      <c r="M235" s="86">
        <f t="shared" si="25"/>
        <v>0</v>
      </c>
      <c r="N235" s="86">
        <f t="shared" si="25"/>
        <v>0</v>
      </c>
      <c r="O235" s="86">
        <f t="shared" si="25"/>
        <v>0</v>
      </c>
      <c r="P235" s="86">
        <f t="shared" si="25"/>
        <v>0</v>
      </c>
      <c r="Q235" s="86">
        <f t="shared" si="25"/>
        <v>0</v>
      </c>
      <c r="R235" s="86">
        <f t="shared" si="25"/>
        <v>0</v>
      </c>
      <c r="S235" s="86">
        <f t="shared" si="25"/>
        <v>0</v>
      </c>
      <c r="T235" s="86">
        <f t="shared" si="25"/>
        <v>0</v>
      </c>
      <c r="U235" s="86">
        <f t="shared" si="25"/>
        <v>0</v>
      </c>
      <c r="V235" s="86">
        <f t="shared" si="25"/>
        <v>0</v>
      </c>
      <c r="W235" s="86">
        <f t="shared" si="25"/>
        <v>0</v>
      </c>
      <c r="X235" s="86">
        <f t="shared" si="25"/>
        <v>0</v>
      </c>
      <c r="Y235" s="86">
        <f t="shared" si="25"/>
        <v>0</v>
      </c>
      <c r="Z235" s="86">
        <f t="shared" si="25"/>
        <v>0</v>
      </c>
      <c r="AA235" s="86">
        <f t="shared" si="25"/>
        <v>0</v>
      </c>
      <c r="AB235" s="86">
        <f t="shared" si="25"/>
        <v>0</v>
      </c>
      <c r="AC235" s="86">
        <f t="shared" si="25"/>
        <v>0</v>
      </c>
      <c r="AD235" s="86">
        <f t="shared" si="25"/>
        <v>0</v>
      </c>
      <c r="AE235" s="86">
        <f t="shared" si="25"/>
        <v>0</v>
      </c>
      <c r="AF235" s="86">
        <f t="shared" si="25"/>
        <v>0</v>
      </c>
      <c r="AG235" s="86">
        <f t="shared" si="25"/>
        <v>0</v>
      </c>
      <c r="AH235" s="86">
        <f t="shared" si="25"/>
        <v>0</v>
      </c>
      <c r="AJ235" s="84"/>
      <c r="AK235" s="84"/>
    </row>
    <row r="236" spans="1:37" x14ac:dyDescent="0.25">
      <c r="A236" s="50"/>
      <c r="B236" s="87"/>
      <c r="C236" s="11"/>
      <c r="D236" s="24"/>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J236" s="87"/>
      <c r="AK236" s="87"/>
    </row>
    <row r="237" spans="1:37" x14ac:dyDescent="0.25">
      <c r="A237" s="67"/>
      <c r="B237" s="68" t="s">
        <v>50</v>
      </c>
      <c r="C237" s="11"/>
      <c r="D237" s="76"/>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J237" s="68"/>
      <c r="AK237" s="68"/>
    </row>
    <row r="238" spans="1:37" x14ac:dyDescent="0.25">
      <c r="A238" s="50"/>
      <c r="B238" s="14" t="s">
        <v>168</v>
      </c>
      <c r="C238" s="11" t="s">
        <v>251</v>
      </c>
      <c r="D238" s="16" t="s">
        <v>148</v>
      </c>
      <c r="E238" s="112">
        <v>0</v>
      </c>
      <c r="F238" s="112">
        <v>0</v>
      </c>
      <c r="G238" s="112">
        <v>0</v>
      </c>
      <c r="H238" s="112">
        <v>0</v>
      </c>
      <c r="I238" s="112">
        <v>0</v>
      </c>
      <c r="J238" s="112">
        <v>0</v>
      </c>
      <c r="K238" s="112">
        <v>0</v>
      </c>
      <c r="L238" s="112">
        <v>0</v>
      </c>
      <c r="M238" s="112">
        <v>0</v>
      </c>
      <c r="N238" s="112">
        <v>0</v>
      </c>
      <c r="O238" s="112">
        <v>0</v>
      </c>
      <c r="P238" s="112">
        <v>0</v>
      </c>
      <c r="Q238" s="112">
        <v>0</v>
      </c>
      <c r="R238" s="112">
        <v>0</v>
      </c>
      <c r="S238" s="112">
        <v>0</v>
      </c>
      <c r="T238" s="112">
        <v>0</v>
      </c>
      <c r="U238" s="112">
        <v>0</v>
      </c>
      <c r="V238" s="112">
        <v>0</v>
      </c>
      <c r="W238" s="112">
        <v>0</v>
      </c>
      <c r="X238" s="112">
        <v>0</v>
      </c>
      <c r="Y238" s="112">
        <v>0</v>
      </c>
      <c r="Z238" s="112">
        <v>0</v>
      </c>
      <c r="AA238" s="112">
        <v>0</v>
      </c>
      <c r="AB238" s="112">
        <v>0</v>
      </c>
      <c r="AC238" s="112">
        <v>0</v>
      </c>
      <c r="AD238" s="112">
        <v>0</v>
      </c>
      <c r="AE238" s="112">
        <v>0</v>
      </c>
      <c r="AF238" s="112">
        <v>0</v>
      </c>
      <c r="AG238" s="112">
        <v>0</v>
      </c>
      <c r="AH238" s="112">
        <v>0</v>
      </c>
      <c r="AJ238" s="78"/>
      <c r="AK238" s="78"/>
    </row>
    <row r="239" spans="1:37" x14ac:dyDescent="0.25">
      <c r="A239" s="50"/>
      <c r="B239" s="14" t="s">
        <v>170</v>
      </c>
      <c r="C239" s="11" t="s">
        <v>252</v>
      </c>
      <c r="D239" s="16" t="s">
        <v>148</v>
      </c>
      <c r="E239" s="112">
        <v>0</v>
      </c>
      <c r="F239" s="112">
        <v>0</v>
      </c>
      <c r="G239" s="112">
        <v>0</v>
      </c>
      <c r="H239" s="112">
        <v>0</v>
      </c>
      <c r="I239" s="112">
        <v>0</v>
      </c>
      <c r="J239" s="112">
        <v>0</v>
      </c>
      <c r="K239" s="112">
        <v>0</v>
      </c>
      <c r="L239" s="112">
        <v>0</v>
      </c>
      <c r="M239" s="112">
        <v>0</v>
      </c>
      <c r="N239" s="112">
        <v>0</v>
      </c>
      <c r="O239" s="112">
        <v>0</v>
      </c>
      <c r="P239" s="112">
        <v>0</v>
      </c>
      <c r="Q239" s="112">
        <v>0</v>
      </c>
      <c r="R239" s="112">
        <v>0</v>
      </c>
      <c r="S239" s="112">
        <v>0</v>
      </c>
      <c r="T239" s="112">
        <v>0</v>
      </c>
      <c r="U239" s="112">
        <v>0</v>
      </c>
      <c r="V239" s="112">
        <v>0</v>
      </c>
      <c r="W239" s="112">
        <v>0</v>
      </c>
      <c r="X239" s="112">
        <v>0</v>
      </c>
      <c r="Y239" s="112">
        <v>0</v>
      </c>
      <c r="Z239" s="112">
        <v>0</v>
      </c>
      <c r="AA239" s="112">
        <v>0</v>
      </c>
      <c r="AB239" s="112">
        <v>0</v>
      </c>
      <c r="AC239" s="112">
        <v>0</v>
      </c>
      <c r="AD239" s="112">
        <v>0</v>
      </c>
      <c r="AE239" s="112">
        <v>0</v>
      </c>
      <c r="AF239" s="112">
        <v>0</v>
      </c>
      <c r="AG239" s="112">
        <v>0</v>
      </c>
      <c r="AH239" s="112">
        <v>0</v>
      </c>
      <c r="AJ239" s="78"/>
      <c r="AK239" s="78"/>
    </row>
    <row r="240" spans="1:37" x14ac:dyDescent="0.25">
      <c r="A240" s="50"/>
      <c r="B240" s="14" t="s">
        <v>152</v>
      </c>
      <c r="C240" s="11" t="s">
        <v>253</v>
      </c>
      <c r="D240" s="16" t="s">
        <v>148</v>
      </c>
      <c r="E240" s="112">
        <v>0</v>
      </c>
      <c r="F240" s="112">
        <v>0</v>
      </c>
      <c r="G240" s="112">
        <v>0</v>
      </c>
      <c r="H240" s="112">
        <v>0</v>
      </c>
      <c r="I240" s="112">
        <v>0</v>
      </c>
      <c r="J240" s="112">
        <v>0</v>
      </c>
      <c r="K240" s="112">
        <v>0</v>
      </c>
      <c r="L240" s="112">
        <v>0</v>
      </c>
      <c r="M240" s="112">
        <v>0</v>
      </c>
      <c r="N240" s="112">
        <v>0</v>
      </c>
      <c r="O240" s="112">
        <v>0</v>
      </c>
      <c r="P240" s="112">
        <v>0</v>
      </c>
      <c r="Q240" s="112">
        <v>0</v>
      </c>
      <c r="R240" s="112">
        <v>0</v>
      </c>
      <c r="S240" s="112">
        <v>0</v>
      </c>
      <c r="T240" s="112">
        <v>0</v>
      </c>
      <c r="U240" s="112">
        <v>0</v>
      </c>
      <c r="V240" s="112">
        <v>0</v>
      </c>
      <c r="W240" s="112">
        <v>0</v>
      </c>
      <c r="X240" s="112">
        <v>0</v>
      </c>
      <c r="Y240" s="112">
        <v>0</v>
      </c>
      <c r="Z240" s="112">
        <v>0</v>
      </c>
      <c r="AA240" s="112">
        <v>0</v>
      </c>
      <c r="AB240" s="112">
        <v>0</v>
      </c>
      <c r="AC240" s="112">
        <v>0</v>
      </c>
      <c r="AD240" s="112">
        <v>0</v>
      </c>
      <c r="AE240" s="112">
        <v>0</v>
      </c>
      <c r="AF240" s="112">
        <v>0</v>
      </c>
      <c r="AG240" s="112">
        <v>0</v>
      </c>
      <c r="AH240" s="112">
        <v>0</v>
      </c>
      <c r="AJ240" s="78"/>
      <c r="AK240" s="78"/>
    </row>
    <row r="241" spans="1:37" x14ac:dyDescent="0.25">
      <c r="A241" s="50"/>
      <c r="B241" s="14" t="s">
        <v>158</v>
      </c>
      <c r="C241" s="11" t="s">
        <v>254</v>
      </c>
      <c r="D241" s="16" t="s">
        <v>148</v>
      </c>
      <c r="E241" s="112">
        <v>0</v>
      </c>
      <c r="F241" s="112">
        <v>0</v>
      </c>
      <c r="G241" s="112">
        <v>0</v>
      </c>
      <c r="H241" s="112">
        <v>0</v>
      </c>
      <c r="I241" s="112">
        <v>0</v>
      </c>
      <c r="J241" s="112">
        <v>0</v>
      </c>
      <c r="K241" s="112">
        <v>0</v>
      </c>
      <c r="L241" s="112">
        <v>0</v>
      </c>
      <c r="M241" s="112">
        <v>0</v>
      </c>
      <c r="N241" s="112">
        <v>0</v>
      </c>
      <c r="O241" s="112">
        <v>0</v>
      </c>
      <c r="P241" s="112">
        <v>0</v>
      </c>
      <c r="Q241" s="112">
        <v>0</v>
      </c>
      <c r="R241" s="112">
        <v>0</v>
      </c>
      <c r="S241" s="112">
        <v>0</v>
      </c>
      <c r="T241" s="112">
        <v>0</v>
      </c>
      <c r="U241" s="112">
        <v>0</v>
      </c>
      <c r="V241" s="112">
        <v>0</v>
      </c>
      <c r="W241" s="112">
        <v>0</v>
      </c>
      <c r="X241" s="112">
        <v>0</v>
      </c>
      <c r="Y241" s="112">
        <v>0</v>
      </c>
      <c r="Z241" s="112">
        <v>0</v>
      </c>
      <c r="AA241" s="112">
        <v>0</v>
      </c>
      <c r="AB241" s="112">
        <v>0</v>
      </c>
      <c r="AC241" s="112">
        <v>0</v>
      </c>
      <c r="AD241" s="112">
        <v>0</v>
      </c>
      <c r="AE241" s="112">
        <v>0</v>
      </c>
      <c r="AF241" s="112">
        <v>0</v>
      </c>
      <c r="AG241" s="112">
        <v>0</v>
      </c>
      <c r="AH241" s="112">
        <v>0</v>
      </c>
      <c r="AJ241" s="78"/>
      <c r="AK241" s="78"/>
    </row>
    <row r="242" spans="1:37" x14ac:dyDescent="0.25">
      <c r="A242" s="50"/>
      <c r="B242" s="14" t="s">
        <v>160</v>
      </c>
      <c r="C242" s="11" t="s">
        <v>255</v>
      </c>
      <c r="D242" s="16" t="s">
        <v>148</v>
      </c>
      <c r="E242" s="112">
        <v>0</v>
      </c>
      <c r="F242" s="112">
        <v>0</v>
      </c>
      <c r="G242" s="112">
        <v>0</v>
      </c>
      <c r="H242" s="112">
        <v>0</v>
      </c>
      <c r="I242" s="112">
        <v>0</v>
      </c>
      <c r="J242" s="112">
        <v>0</v>
      </c>
      <c r="K242" s="112">
        <v>0</v>
      </c>
      <c r="L242" s="112">
        <v>0</v>
      </c>
      <c r="M242" s="112">
        <v>0</v>
      </c>
      <c r="N242" s="112">
        <v>0</v>
      </c>
      <c r="O242" s="112">
        <v>0</v>
      </c>
      <c r="P242" s="112">
        <v>0</v>
      </c>
      <c r="Q242" s="112">
        <v>0</v>
      </c>
      <c r="R242" s="112">
        <v>0</v>
      </c>
      <c r="S242" s="112">
        <v>0</v>
      </c>
      <c r="T242" s="112">
        <v>0</v>
      </c>
      <c r="U242" s="112">
        <v>0</v>
      </c>
      <c r="V242" s="112">
        <v>0</v>
      </c>
      <c r="W242" s="112">
        <v>0</v>
      </c>
      <c r="X242" s="112">
        <v>0</v>
      </c>
      <c r="Y242" s="112">
        <v>0</v>
      </c>
      <c r="Z242" s="112">
        <v>0</v>
      </c>
      <c r="AA242" s="112">
        <v>0</v>
      </c>
      <c r="AB242" s="112">
        <v>0</v>
      </c>
      <c r="AC242" s="112">
        <v>0</v>
      </c>
      <c r="AD242" s="112">
        <v>0</v>
      </c>
      <c r="AE242" s="112">
        <v>0</v>
      </c>
      <c r="AF242" s="112">
        <v>0</v>
      </c>
      <c r="AG242" s="112">
        <v>0</v>
      </c>
      <c r="AH242" s="112">
        <v>0</v>
      </c>
      <c r="AJ242" s="78"/>
      <c r="AK242" s="78"/>
    </row>
    <row r="243" spans="1:37" x14ac:dyDescent="0.25">
      <c r="A243" s="50"/>
      <c r="B243" s="79" t="s">
        <v>164</v>
      </c>
      <c r="C243" s="11" t="s">
        <v>256</v>
      </c>
      <c r="D243" s="16" t="s">
        <v>148</v>
      </c>
      <c r="E243" s="112">
        <v>0</v>
      </c>
      <c r="F243" s="112">
        <v>0</v>
      </c>
      <c r="G243" s="112">
        <v>0</v>
      </c>
      <c r="H243" s="112">
        <v>0</v>
      </c>
      <c r="I243" s="112">
        <v>0</v>
      </c>
      <c r="J243" s="112">
        <v>0</v>
      </c>
      <c r="K243" s="112">
        <v>0</v>
      </c>
      <c r="L243" s="112">
        <v>0</v>
      </c>
      <c r="M243" s="112">
        <v>0</v>
      </c>
      <c r="N243" s="112">
        <v>0</v>
      </c>
      <c r="O243" s="112">
        <v>0</v>
      </c>
      <c r="P243" s="112">
        <v>0</v>
      </c>
      <c r="Q243" s="112">
        <v>0</v>
      </c>
      <c r="R243" s="112">
        <v>0</v>
      </c>
      <c r="S243" s="112">
        <v>0</v>
      </c>
      <c r="T243" s="112">
        <v>0</v>
      </c>
      <c r="U243" s="112">
        <v>0</v>
      </c>
      <c r="V243" s="112">
        <v>0</v>
      </c>
      <c r="W243" s="112">
        <v>0</v>
      </c>
      <c r="X243" s="112">
        <v>0</v>
      </c>
      <c r="Y243" s="112">
        <v>0</v>
      </c>
      <c r="Z243" s="112">
        <v>0</v>
      </c>
      <c r="AA243" s="112">
        <v>0</v>
      </c>
      <c r="AB243" s="112">
        <v>0</v>
      </c>
      <c r="AC243" s="112">
        <v>0</v>
      </c>
      <c r="AD243" s="112">
        <v>0</v>
      </c>
      <c r="AE243" s="112">
        <v>0</v>
      </c>
      <c r="AF243" s="112">
        <v>0</v>
      </c>
      <c r="AG243" s="112">
        <v>0</v>
      </c>
      <c r="AH243" s="112">
        <v>0</v>
      </c>
      <c r="AJ243" s="80"/>
      <c r="AK243" s="80"/>
    </row>
    <row r="244" spans="1:37" x14ac:dyDescent="0.25">
      <c r="A244" s="53" t="b">
        <v>1</v>
      </c>
      <c r="B244" s="81" t="s">
        <v>166</v>
      </c>
      <c r="C244" s="11" t="s">
        <v>257</v>
      </c>
      <c r="D244" s="82" t="s">
        <v>148</v>
      </c>
      <c r="E244" s="83">
        <f t="shared" ref="E244:W244" si="26">SUM(E238:E243)</f>
        <v>0</v>
      </c>
      <c r="F244" s="83">
        <f t="shared" si="26"/>
        <v>0</v>
      </c>
      <c r="G244" s="83">
        <f t="shared" si="26"/>
        <v>0</v>
      </c>
      <c r="H244" s="83">
        <f t="shared" si="26"/>
        <v>0</v>
      </c>
      <c r="I244" s="83">
        <f t="shared" si="26"/>
        <v>0</v>
      </c>
      <c r="J244" s="83">
        <f t="shared" si="26"/>
        <v>0</v>
      </c>
      <c r="K244" s="83">
        <f t="shared" si="26"/>
        <v>0</v>
      </c>
      <c r="L244" s="83">
        <f t="shared" si="26"/>
        <v>0</v>
      </c>
      <c r="M244" s="83">
        <f t="shared" si="26"/>
        <v>0</v>
      </c>
      <c r="N244" s="83">
        <f t="shared" si="26"/>
        <v>0</v>
      </c>
      <c r="O244" s="83">
        <f t="shared" si="26"/>
        <v>0</v>
      </c>
      <c r="P244" s="83">
        <f t="shared" si="26"/>
        <v>0</v>
      </c>
      <c r="Q244" s="83">
        <f t="shared" si="26"/>
        <v>0</v>
      </c>
      <c r="R244" s="83">
        <f t="shared" si="26"/>
        <v>0</v>
      </c>
      <c r="S244" s="83">
        <f t="shared" si="26"/>
        <v>0</v>
      </c>
      <c r="T244" s="83">
        <f t="shared" si="26"/>
        <v>0</v>
      </c>
      <c r="U244" s="83">
        <f t="shared" si="26"/>
        <v>0</v>
      </c>
      <c r="V244" s="83">
        <f t="shared" si="26"/>
        <v>0</v>
      </c>
      <c r="W244" s="83">
        <f t="shared" si="26"/>
        <v>0</v>
      </c>
      <c r="X244" s="83">
        <f t="shared" ref="X244:AC244" si="27">SUM(X238:X243)</f>
        <v>0</v>
      </c>
      <c r="Y244" s="83">
        <f t="shared" si="27"/>
        <v>0</v>
      </c>
      <c r="Z244" s="83">
        <f t="shared" si="27"/>
        <v>0</v>
      </c>
      <c r="AA244" s="83">
        <f t="shared" si="27"/>
        <v>0</v>
      </c>
      <c r="AB244" s="83">
        <f t="shared" si="27"/>
        <v>0</v>
      </c>
      <c r="AC244" s="83">
        <f t="shared" si="27"/>
        <v>0</v>
      </c>
      <c r="AD244" s="83">
        <f>SUM(AD238:AD243)</f>
        <v>0</v>
      </c>
      <c r="AE244" s="83">
        <f>SUM(AE238:AE243)</f>
        <v>0</v>
      </c>
      <c r="AF244" s="83">
        <f>SUM(AF238:AF243)</f>
        <v>0</v>
      </c>
      <c r="AG244" s="83">
        <f>SUM(AG238:AG243)</f>
        <v>0</v>
      </c>
      <c r="AH244" s="83">
        <f>SUM(AH238:AH243)</f>
        <v>0</v>
      </c>
      <c r="AJ244" s="81"/>
      <c r="AK244" s="81"/>
    </row>
    <row r="245" spans="1:37" hidden="1" x14ac:dyDescent="0.25">
      <c r="A245" s="50"/>
      <c r="B245" s="84" t="s">
        <v>177</v>
      </c>
      <c r="C245" s="11"/>
      <c r="D245" s="85" t="s">
        <v>258</v>
      </c>
      <c r="E245" s="86" t="e">
        <f t="shared" ref="E245:AH245" si="28">IF(E30*E244&lt;&gt;0,E244/E30,NA())</f>
        <v>#N/A</v>
      </c>
      <c r="F245" s="86" t="e">
        <f t="shared" si="28"/>
        <v>#N/A</v>
      </c>
      <c r="G245" s="86" t="e">
        <f t="shared" si="28"/>
        <v>#N/A</v>
      </c>
      <c r="H245" s="86" t="e">
        <f t="shared" si="28"/>
        <v>#N/A</v>
      </c>
      <c r="I245" s="86" t="e">
        <f t="shared" si="28"/>
        <v>#N/A</v>
      </c>
      <c r="J245" s="86" t="e">
        <f t="shared" si="28"/>
        <v>#N/A</v>
      </c>
      <c r="K245" s="86" t="e">
        <f t="shared" si="28"/>
        <v>#N/A</v>
      </c>
      <c r="L245" s="86" t="e">
        <f t="shared" si="28"/>
        <v>#N/A</v>
      </c>
      <c r="M245" s="86" t="e">
        <f t="shared" si="28"/>
        <v>#N/A</v>
      </c>
      <c r="N245" s="86" t="e">
        <f t="shared" si="28"/>
        <v>#N/A</v>
      </c>
      <c r="O245" s="86" t="e">
        <f t="shared" si="28"/>
        <v>#N/A</v>
      </c>
      <c r="P245" s="86" t="e">
        <f t="shared" si="28"/>
        <v>#N/A</v>
      </c>
      <c r="Q245" s="86" t="e">
        <f t="shared" si="28"/>
        <v>#N/A</v>
      </c>
      <c r="R245" s="86" t="e">
        <f t="shared" si="28"/>
        <v>#N/A</v>
      </c>
      <c r="S245" s="86" t="e">
        <f t="shared" si="28"/>
        <v>#N/A</v>
      </c>
      <c r="T245" s="86" t="e">
        <f t="shared" si="28"/>
        <v>#N/A</v>
      </c>
      <c r="U245" s="86" t="e">
        <f t="shared" si="28"/>
        <v>#N/A</v>
      </c>
      <c r="V245" s="86" t="e">
        <f t="shared" si="28"/>
        <v>#N/A</v>
      </c>
      <c r="W245" s="86" t="e">
        <f t="shared" si="28"/>
        <v>#N/A</v>
      </c>
      <c r="X245" s="86" t="e">
        <f t="shared" si="28"/>
        <v>#N/A</v>
      </c>
      <c r="Y245" s="86" t="e">
        <f t="shared" si="28"/>
        <v>#N/A</v>
      </c>
      <c r="Z245" s="86" t="e">
        <f t="shared" si="28"/>
        <v>#N/A</v>
      </c>
      <c r="AA245" s="86" t="e">
        <f t="shared" si="28"/>
        <v>#N/A</v>
      </c>
      <c r="AB245" s="86" t="e">
        <f t="shared" si="28"/>
        <v>#N/A</v>
      </c>
      <c r="AC245" s="86" t="e">
        <f t="shared" si="28"/>
        <v>#N/A</v>
      </c>
      <c r="AD245" s="86" t="e">
        <f t="shared" si="28"/>
        <v>#N/A</v>
      </c>
      <c r="AE245" s="86" t="e">
        <f t="shared" si="28"/>
        <v>#N/A</v>
      </c>
      <c r="AF245" s="86" t="e">
        <f t="shared" si="28"/>
        <v>#N/A</v>
      </c>
      <c r="AG245" s="86" t="e">
        <f t="shared" si="28"/>
        <v>#N/A</v>
      </c>
      <c r="AH245" s="86" t="e">
        <f t="shared" si="28"/>
        <v>#N/A</v>
      </c>
      <c r="AJ245" s="84"/>
      <c r="AK245" s="84"/>
    </row>
    <row r="246" spans="1:37" x14ac:dyDescent="0.25">
      <c r="A246" s="50"/>
      <c r="B246" s="87"/>
      <c r="C246" s="11"/>
      <c r="D246" s="24"/>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J246" s="87"/>
      <c r="AK246" s="87"/>
    </row>
    <row r="247" spans="1:37" x14ac:dyDescent="0.25">
      <c r="B247" s="105" t="s">
        <v>259</v>
      </c>
      <c r="C247" s="11"/>
      <c r="D247" s="106"/>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J247" s="107"/>
      <c r="AK247" s="107"/>
    </row>
    <row r="248" spans="1:37" x14ac:dyDescent="0.25">
      <c r="B248" s="108" t="s">
        <v>168</v>
      </c>
      <c r="C248" s="11" t="s">
        <v>260</v>
      </c>
      <c r="D248" s="52" t="s">
        <v>148</v>
      </c>
      <c r="E248" s="30">
        <v>0</v>
      </c>
      <c r="F248" s="30">
        <v>0</v>
      </c>
      <c r="G248" s="30">
        <v>0</v>
      </c>
      <c r="H248" s="30">
        <v>0</v>
      </c>
      <c r="I248" s="30">
        <v>0</v>
      </c>
      <c r="J248" s="30">
        <v>0</v>
      </c>
      <c r="K248" s="30">
        <v>0</v>
      </c>
      <c r="L248" s="30">
        <v>0</v>
      </c>
      <c r="M248" s="30">
        <v>0</v>
      </c>
      <c r="N248" s="30">
        <v>0</v>
      </c>
      <c r="O248" s="30">
        <v>0</v>
      </c>
      <c r="P248" s="30">
        <v>0</v>
      </c>
      <c r="Q248" s="30">
        <v>0</v>
      </c>
      <c r="R248" s="30">
        <v>0</v>
      </c>
      <c r="S248" s="30">
        <v>0</v>
      </c>
      <c r="T248" s="30">
        <v>0</v>
      </c>
      <c r="U248" s="30">
        <v>0</v>
      </c>
      <c r="V248" s="30">
        <v>0</v>
      </c>
      <c r="W248" s="30">
        <v>0</v>
      </c>
      <c r="X248" s="30">
        <v>0</v>
      </c>
      <c r="Y248" s="30">
        <v>0</v>
      </c>
      <c r="Z248" s="30">
        <v>0</v>
      </c>
      <c r="AA248" s="30">
        <v>0</v>
      </c>
      <c r="AB248" s="30">
        <v>0</v>
      </c>
      <c r="AC248" s="30">
        <v>0</v>
      </c>
      <c r="AD248" s="30">
        <v>0</v>
      </c>
      <c r="AE248" s="30">
        <v>0</v>
      </c>
      <c r="AF248" s="30">
        <v>0</v>
      </c>
      <c r="AG248" s="30">
        <v>0</v>
      </c>
      <c r="AH248" s="30">
        <v>0</v>
      </c>
      <c r="AJ248" s="33"/>
      <c r="AK248" s="33"/>
    </row>
    <row r="249" spans="1:37" x14ac:dyDescent="0.25">
      <c r="B249" s="108" t="s">
        <v>170</v>
      </c>
      <c r="C249" s="11" t="s">
        <v>261</v>
      </c>
      <c r="D249" s="52" t="s">
        <v>148</v>
      </c>
      <c r="E249" s="30">
        <v>0</v>
      </c>
      <c r="F249" s="30">
        <v>0</v>
      </c>
      <c r="G249" s="30">
        <v>0</v>
      </c>
      <c r="H249" s="30">
        <v>0</v>
      </c>
      <c r="I249" s="30">
        <v>0</v>
      </c>
      <c r="J249" s="30">
        <v>0</v>
      </c>
      <c r="K249" s="30">
        <v>0</v>
      </c>
      <c r="L249" s="30">
        <v>0</v>
      </c>
      <c r="M249" s="30">
        <v>0</v>
      </c>
      <c r="N249" s="30">
        <v>0</v>
      </c>
      <c r="O249" s="30">
        <v>0</v>
      </c>
      <c r="P249" s="30">
        <v>0</v>
      </c>
      <c r="Q249" s="30">
        <v>0</v>
      </c>
      <c r="R249" s="30">
        <v>0</v>
      </c>
      <c r="S249" s="30">
        <v>0</v>
      </c>
      <c r="T249" s="30">
        <v>0</v>
      </c>
      <c r="U249" s="30">
        <v>0</v>
      </c>
      <c r="V249" s="30">
        <v>0</v>
      </c>
      <c r="W249" s="30">
        <v>0</v>
      </c>
      <c r="X249" s="30">
        <v>0</v>
      </c>
      <c r="Y249" s="30">
        <v>0</v>
      </c>
      <c r="Z249" s="30">
        <v>0</v>
      </c>
      <c r="AA249" s="30">
        <v>0</v>
      </c>
      <c r="AB249" s="30">
        <v>0</v>
      </c>
      <c r="AC249" s="30">
        <v>0</v>
      </c>
      <c r="AD249" s="30">
        <v>0</v>
      </c>
      <c r="AE249" s="30">
        <v>0</v>
      </c>
      <c r="AF249" s="30">
        <v>0</v>
      </c>
      <c r="AG249" s="30">
        <v>0</v>
      </c>
      <c r="AH249" s="30">
        <v>0</v>
      </c>
      <c r="AJ249" s="33"/>
      <c r="AK249" s="33"/>
    </row>
    <row r="250" spans="1:37" x14ac:dyDescent="0.25">
      <c r="B250" s="108" t="s">
        <v>152</v>
      </c>
      <c r="C250" s="11" t="s">
        <v>262</v>
      </c>
      <c r="D250" s="52" t="s">
        <v>148</v>
      </c>
      <c r="E250" s="30">
        <v>0</v>
      </c>
      <c r="F250" s="30">
        <v>0</v>
      </c>
      <c r="G250" s="30">
        <v>0</v>
      </c>
      <c r="H250" s="30">
        <v>0</v>
      </c>
      <c r="I250" s="30">
        <v>0</v>
      </c>
      <c r="J250" s="30">
        <v>0</v>
      </c>
      <c r="K250" s="30">
        <v>0</v>
      </c>
      <c r="L250" s="30">
        <v>0</v>
      </c>
      <c r="M250" s="30">
        <v>0</v>
      </c>
      <c r="N250" s="30">
        <v>0</v>
      </c>
      <c r="O250" s="30">
        <v>0</v>
      </c>
      <c r="P250" s="30">
        <v>0</v>
      </c>
      <c r="Q250" s="30">
        <v>0</v>
      </c>
      <c r="R250" s="30">
        <v>0</v>
      </c>
      <c r="S250" s="30">
        <v>0</v>
      </c>
      <c r="T250" s="30">
        <v>0</v>
      </c>
      <c r="U250" s="30">
        <v>0</v>
      </c>
      <c r="V250" s="30">
        <v>0</v>
      </c>
      <c r="W250" s="30">
        <v>0</v>
      </c>
      <c r="X250" s="30">
        <v>0</v>
      </c>
      <c r="Y250" s="30">
        <v>0</v>
      </c>
      <c r="Z250" s="30">
        <v>0</v>
      </c>
      <c r="AA250" s="30">
        <v>0</v>
      </c>
      <c r="AB250" s="30">
        <v>0</v>
      </c>
      <c r="AC250" s="30">
        <v>0</v>
      </c>
      <c r="AD250" s="30">
        <v>0</v>
      </c>
      <c r="AE250" s="30">
        <v>0</v>
      </c>
      <c r="AF250" s="30">
        <v>0</v>
      </c>
      <c r="AG250" s="30">
        <v>0</v>
      </c>
      <c r="AH250" s="30">
        <v>0</v>
      </c>
      <c r="AJ250" s="33"/>
      <c r="AK250" s="33"/>
    </row>
    <row r="251" spans="1:37" x14ac:dyDescent="0.25">
      <c r="B251" s="108" t="s">
        <v>158</v>
      </c>
      <c r="C251" s="11" t="s">
        <v>263</v>
      </c>
      <c r="D251" s="52" t="s">
        <v>148</v>
      </c>
      <c r="E251" s="30">
        <v>0</v>
      </c>
      <c r="F251" s="30">
        <v>0</v>
      </c>
      <c r="G251" s="30">
        <v>0</v>
      </c>
      <c r="H251" s="30">
        <v>0</v>
      </c>
      <c r="I251" s="30">
        <v>0</v>
      </c>
      <c r="J251" s="30">
        <v>0</v>
      </c>
      <c r="K251" s="30">
        <v>0</v>
      </c>
      <c r="L251" s="30">
        <v>0</v>
      </c>
      <c r="M251" s="30">
        <v>0</v>
      </c>
      <c r="N251" s="30">
        <v>0</v>
      </c>
      <c r="O251" s="30">
        <v>0</v>
      </c>
      <c r="P251" s="30">
        <v>0</v>
      </c>
      <c r="Q251" s="30">
        <v>0</v>
      </c>
      <c r="R251" s="30">
        <v>0</v>
      </c>
      <c r="S251" s="30">
        <v>0</v>
      </c>
      <c r="T251" s="30">
        <v>0</v>
      </c>
      <c r="U251" s="30">
        <v>0</v>
      </c>
      <c r="V251" s="30">
        <v>0</v>
      </c>
      <c r="W251" s="30">
        <v>0</v>
      </c>
      <c r="X251" s="30">
        <v>0</v>
      </c>
      <c r="Y251" s="30">
        <v>0</v>
      </c>
      <c r="Z251" s="30">
        <v>0</v>
      </c>
      <c r="AA251" s="30">
        <v>0</v>
      </c>
      <c r="AB251" s="30">
        <v>0</v>
      </c>
      <c r="AC251" s="30">
        <v>0</v>
      </c>
      <c r="AD251" s="30">
        <v>0</v>
      </c>
      <c r="AE251" s="30">
        <v>0</v>
      </c>
      <c r="AF251" s="30">
        <v>0</v>
      </c>
      <c r="AG251" s="30">
        <v>0</v>
      </c>
      <c r="AH251" s="30">
        <v>0</v>
      </c>
      <c r="AJ251" s="33"/>
      <c r="AK251" s="33"/>
    </row>
    <row r="252" spans="1:37" x14ac:dyDescent="0.25">
      <c r="B252" s="108" t="s">
        <v>160</v>
      </c>
      <c r="C252" s="11" t="s">
        <v>264</v>
      </c>
      <c r="D252" s="52" t="s">
        <v>148</v>
      </c>
      <c r="E252" s="30">
        <v>0</v>
      </c>
      <c r="F252" s="30">
        <v>0</v>
      </c>
      <c r="G252" s="30">
        <v>0</v>
      </c>
      <c r="H252" s="30">
        <v>0</v>
      </c>
      <c r="I252" s="30">
        <v>0</v>
      </c>
      <c r="J252" s="30">
        <v>0</v>
      </c>
      <c r="K252" s="30">
        <v>0</v>
      </c>
      <c r="L252" s="30">
        <v>0</v>
      </c>
      <c r="M252" s="30">
        <v>0</v>
      </c>
      <c r="N252" s="30">
        <v>0</v>
      </c>
      <c r="O252" s="30">
        <v>0</v>
      </c>
      <c r="P252" s="30">
        <v>0</v>
      </c>
      <c r="Q252" s="30">
        <v>0</v>
      </c>
      <c r="R252" s="30">
        <v>0</v>
      </c>
      <c r="S252" s="30">
        <v>0</v>
      </c>
      <c r="T252" s="30">
        <v>0</v>
      </c>
      <c r="U252" s="30">
        <v>0</v>
      </c>
      <c r="V252" s="30">
        <v>0</v>
      </c>
      <c r="W252" s="30">
        <v>0</v>
      </c>
      <c r="X252" s="30">
        <v>0</v>
      </c>
      <c r="Y252" s="30">
        <v>0</v>
      </c>
      <c r="Z252" s="30">
        <v>0</v>
      </c>
      <c r="AA252" s="30">
        <v>0</v>
      </c>
      <c r="AB252" s="30">
        <v>0</v>
      </c>
      <c r="AC252" s="30">
        <v>0</v>
      </c>
      <c r="AD252" s="30">
        <v>0</v>
      </c>
      <c r="AE252" s="30">
        <v>0</v>
      </c>
      <c r="AF252" s="30">
        <v>0</v>
      </c>
      <c r="AG252" s="30">
        <v>0</v>
      </c>
      <c r="AH252" s="30">
        <v>0</v>
      </c>
      <c r="AJ252" s="33"/>
      <c r="AK252" s="33"/>
    </row>
    <row r="253" spans="1:37" x14ac:dyDescent="0.25">
      <c r="B253" s="109" t="s">
        <v>164</v>
      </c>
      <c r="C253" s="11" t="s">
        <v>265</v>
      </c>
      <c r="D253" s="52" t="s">
        <v>148</v>
      </c>
      <c r="E253" s="30">
        <v>0</v>
      </c>
      <c r="F253" s="30">
        <v>0</v>
      </c>
      <c r="G253" s="30">
        <v>0</v>
      </c>
      <c r="H253" s="30">
        <v>0</v>
      </c>
      <c r="I253" s="30">
        <v>0</v>
      </c>
      <c r="J253" s="30">
        <v>0</v>
      </c>
      <c r="K253" s="30">
        <v>0</v>
      </c>
      <c r="L253" s="30">
        <v>0</v>
      </c>
      <c r="M253" s="30">
        <v>0</v>
      </c>
      <c r="N253" s="30">
        <v>0</v>
      </c>
      <c r="O253" s="30">
        <v>0</v>
      </c>
      <c r="P253" s="30">
        <v>0</v>
      </c>
      <c r="Q253" s="30">
        <v>0</v>
      </c>
      <c r="R253" s="30">
        <v>0</v>
      </c>
      <c r="S253" s="30">
        <v>0</v>
      </c>
      <c r="T253" s="30">
        <v>0</v>
      </c>
      <c r="U253" s="30">
        <v>0</v>
      </c>
      <c r="V253" s="30">
        <v>0</v>
      </c>
      <c r="W253" s="30">
        <v>0</v>
      </c>
      <c r="X253" s="30">
        <v>0</v>
      </c>
      <c r="Y253" s="30">
        <v>0</v>
      </c>
      <c r="Z253" s="30">
        <v>0</v>
      </c>
      <c r="AA253" s="30">
        <v>0</v>
      </c>
      <c r="AB253" s="30">
        <v>0</v>
      </c>
      <c r="AC253" s="30">
        <v>0</v>
      </c>
      <c r="AD253" s="30">
        <v>0</v>
      </c>
      <c r="AE253" s="30">
        <v>0</v>
      </c>
      <c r="AF253" s="30">
        <v>0</v>
      </c>
      <c r="AG253" s="30">
        <v>0</v>
      </c>
      <c r="AH253" s="30">
        <v>0</v>
      </c>
      <c r="AJ253" s="33"/>
      <c r="AK253" s="33"/>
    </row>
    <row r="254" spans="1:37" x14ac:dyDescent="0.25">
      <c r="B254" s="94" t="s">
        <v>166</v>
      </c>
      <c r="C254" s="11" t="s">
        <v>266</v>
      </c>
      <c r="D254" s="95" t="s">
        <v>148</v>
      </c>
      <c r="E254" s="96">
        <f t="shared" ref="E254:AH254" si="29">SUM(E248:E253)</f>
        <v>0</v>
      </c>
      <c r="F254" s="96">
        <f t="shared" si="29"/>
        <v>0</v>
      </c>
      <c r="G254" s="96">
        <f t="shared" si="29"/>
        <v>0</v>
      </c>
      <c r="H254" s="96">
        <f t="shared" si="29"/>
        <v>0</v>
      </c>
      <c r="I254" s="96">
        <f>SUM(I248:I253)</f>
        <v>0</v>
      </c>
      <c r="J254" s="96">
        <f t="shared" si="29"/>
        <v>0</v>
      </c>
      <c r="K254" s="96">
        <f t="shared" si="29"/>
        <v>0</v>
      </c>
      <c r="L254" s="96">
        <f t="shared" si="29"/>
        <v>0</v>
      </c>
      <c r="M254" s="96">
        <f t="shared" si="29"/>
        <v>0</v>
      </c>
      <c r="N254" s="96">
        <f>SUM(N248:N253)</f>
        <v>0</v>
      </c>
      <c r="O254" s="96">
        <f t="shared" si="29"/>
        <v>0</v>
      </c>
      <c r="P254" s="96">
        <f t="shared" si="29"/>
        <v>0</v>
      </c>
      <c r="Q254" s="96">
        <f t="shared" si="29"/>
        <v>0</v>
      </c>
      <c r="R254" s="96">
        <f t="shared" si="29"/>
        <v>0</v>
      </c>
      <c r="S254" s="96">
        <f t="shared" si="29"/>
        <v>0</v>
      </c>
      <c r="T254" s="96">
        <f t="shared" si="29"/>
        <v>0</v>
      </c>
      <c r="U254" s="96">
        <f t="shared" si="29"/>
        <v>0</v>
      </c>
      <c r="V254" s="96">
        <f t="shared" si="29"/>
        <v>0</v>
      </c>
      <c r="W254" s="96">
        <f t="shared" si="29"/>
        <v>0</v>
      </c>
      <c r="X254" s="96">
        <f t="shared" si="29"/>
        <v>0</v>
      </c>
      <c r="Y254" s="96">
        <f t="shared" si="29"/>
        <v>0</v>
      </c>
      <c r="Z254" s="96">
        <f t="shared" si="29"/>
        <v>0</v>
      </c>
      <c r="AA254" s="96">
        <f t="shared" si="29"/>
        <v>0</v>
      </c>
      <c r="AB254" s="96">
        <f t="shared" si="29"/>
        <v>0</v>
      </c>
      <c r="AC254" s="96">
        <f t="shared" si="29"/>
        <v>0</v>
      </c>
      <c r="AD254" s="96">
        <f t="shared" si="29"/>
        <v>0</v>
      </c>
      <c r="AE254" s="96">
        <f t="shared" si="29"/>
        <v>0</v>
      </c>
      <c r="AF254" s="96">
        <f t="shared" si="29"/>
        <v>0</v>
      </c>
      <c r="AG254" s="96">
        <f t="shared" si="29"/>
        <v>0</v>
      </c>
      <c r="AH254" s="96">
        <f t="shared" si="29"/>
        <v>0</v>
      </c>
      <c r="AJ254" s="33"/>
      <c r="AK254" s="33"/>
    </row>
    <row r="255" spans="1:37" x14ac:dyDescent="0.25">
      <c r="B255" s="57"/>
      <c r="C255" s="11"/>
      <c r="D255" s="57"/>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14"/>
      <c r="AD255" s="14"/>
      <c r="AE255" s="14"/>
      <c r="AF255" s="14"/>
      <c r="AG255" s="14"/>
      <c r="AH255" s="14"/>
      <c r="AJ255" s="57"/>
      <c r="AK255" s="57"/>
    </row>
    <row r="256" spans="1:37" x14ac:dyDescent="0.25">
      <c r="B256" s="105" t="s">
        <v>267</v>
      </c>
      <c r="C256" s="11"/>
      <c r="D256" s="106"/>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J256" s="107"/>
      <c r="AK256" s="107"/>
    </row>
    <row r="257" spans="1:37" x14ac:dyDescent="0.25">
      <c r="B257" s="108" t="s">
        <v>168</v>
      </c>
      <c r="C257" s="11" t="s">
        <v>268</v>
      </c>
      <c r="D257" s="52" t="s">
        <v>148</v>
      </c>
      <c r="E257" s="30">
        <v>0</v>
      </c>
      <c r="F257" s="30">
        <v>0</v>
      </c>
      <c r="G257" s="30">
        <v>0</v>
      </c>
      <c r="H257" s="30">
        <v>0</v>
      </c>
      <c r="I257" s="30">
        <v>0</v>
      </c>
      <c r="J257" s="30">
        <v>0</v>
      </c>
      <c r="K257" s="30">
        <v>0</v>
      </c>
      <c r="L257" s="30">
        <v>0</v>
      </c>
      <c r="M257" s="30">
        <v>0</v>
      </c>
      <c r="N257" s="30">
        <v>0</v>
      </c>
      <c r="O257" s="30">
        <v>0</v>
      </c>
      <c r="P257" s="30">
        <v>0</v>
      </c>
      <c r="Q257" s="30">
        <v>0</v>
      </c>
      <c r="R257" s="30">
        <v>0</v>
      </c>
      <c r="S257" s="30">
        <v>0</v>
      </c>
      <c r="T257" s="30">
        <v>0</v>
      </c>
      <c r="U257" s="30">
        <v>0</v>
      </c>
      <c r="V257" s="30">
        <v>0</v>
      </c>
      <c r="W257" s="30">
        <v>0</v>
      </c>
      <c r="X257" s="30">
        <v>0</v>
      </c>
      <c r="Y257" s="30">
        <v>0</v>
      </c>
      <c r="Z257" s="30">
        <v>0</v>
      </c>
      <c r="AA257" s="30">
        <v>0</v>
      </c>
      <c r="AB257" s="30">
        <v>0</v>
      </c>
      <c r="AC257" s="30">
        <v>0</v>
      </c>
      <c r="AD257" s="30">
        <v>0</v>
      </c>
      <c r="AE257" s="30">
        <v>0</v>
      </c>
      <c r="AF257" s="30">
        <v>0</v>
      </c>
      <c r="AG257" s="30">
        <v>0</v>
      </c>
      <c r="AH257" s="30">
        <v>0</v>
      </c>
      <c r="AJ257" s="33"/>
      <c r="AK257" s="33"/>
    </row>
    <row r="258" spans="1:37" x14ac:dyDescent="0.25">
      <c r="B258" s="108" t="s">
        <v>170</v>
      </c>
      <c r="C258" s="11" t="s">
        <v>269</v>
      </c>
      <c r="D258" s="52" t="s">
        <v>148</v>
      </c>
      <c r="E258" s="30">
        <v>0</v>
      </c>
      <c r="F258" s="30">
        <v>0</v>
      </c>
      <c r="G258" s="30">
        <v>0</v>
      </c>
      <c r="H258" s="30">
        <v>0</v>
      </c>
      <c r="I258" s="30">
        <v>0</v>
      </c>
      <c r="J258" s="30">
        <v>0</v>
      </c>
      <c r="K258" s="30">
        <v>0</v>
      </c>
      <c r="L258" s="30">
        <v>0</v>
      </c>
      <c r="M258" s="30">
        <v>0</v>
      </c>
      <c r="N258" s="30">
        <v>0</v>
      </c>
      <c r="O258" s="30">
        <v>0</v>
      </c>
      <c r="P258" s="30">
        <v>0</v>
      </c>
      <c r="Q258" s="30">
        <v>0</v>
      </c>
      <c r="R258" s="30">
        <v>0</v>
      </c>
      <c r="S258" s="30">
        <v>0</v>
      </c>
      <c r="T258" s="30">
        <v>0</v>
      </c>
      <c r="U258" s="30">
        <v>0</v>
      </c>
      <c r="V258" s="30">
        <v>0</v>
      </c>
      <c r="W258" s="30">
        <v>0</v>
      </c>
      <c r="X258" s="30">
        <v>0</v>
      </c>
      <c r="Y258" s="30">
        <v>0</v>
      </c>
      <c r="Z258" s="30">
        <v>0</v>
      </c>
      <c r="AA258" s="30">
        <v>0</v>
      </c>
      <c r="AB258" s="30">
        <v>0</v>
      </c>
      <c r="AC258" s="30">
        <v>0</v>
      </c>
      <c r="AD258" s="30">
        <v>0</v>
      </c>
      <c r="AE258" s="30">
        <v>0</v>
      </c>
      <c r="AF258" s="30">
        <v>0</v>
      </c>
      <c r="AG258" s="30">
        <v>0</v>
      </c>
      <c r="AH258" s="30">
        <v>0</v>
      </c>
      <c r="AJ258" s="33"/>
      <c r="AK258" s="33"/>
    </row>
    <row r="259" spans="1:37" x14ac:dyDescent="0.25">
      <c r="B259" s="108" t="s">
        <v>152</v>
      </c>
      <c r="C259" s="11" t="s">
        <v>270</v>
      </c>
      <c r="D259" s="52" t="s">
        <v>148</v>
      </c>
      <c r="E259" s="30">
        <v>0</v>
      </c>
      <c r="F259" s="30">
        <v>0</v>
      </c>
      <c r="G259" s="30">
        <v>0</v>
      </c>
      <c r="H259" s="30">
        <v>0</v>
      </c>
      <c r="I259" s="30">
        <v>0</v>
      </c>
      <c r="J259" s="30">
        <v>0</v>
      </c>
      <c r="K259" s="30">
        <v>0</v>
      </c>
      <c r="L259" s="30">
        <v>0</v>
      </c>
      <c r="M259" s="30">
        <v>0</v>
      </c>
      <c r="N259" s="30">
        <v>0</v>
      </c>
      <c r="O259" s="30">
        <v>0</v>
      </c>
      <c r="P259" s="30">
        <v>0</v>
      </c>
      <c r="Q259" s="30">
        <v>0</v>
      </c>
      <c r="R259" s="30">
        <v>0</v>
      </c>
      <c r="S259" s="30">
        <v>0</v>
      </c>
      <c r="T259" s="30">
        <v>0</v>
      </c>
      <c r="U259" s="30">
        <v>0</v>
      </c>
      <c r="V259" s="30">
        <v>0</v>
      </c>
      <c r="W259" s="30">
        <v>0</v>
      </c>
      <c r="X259" s="30">
        <v>0</v>
      </c>
      <c r="Y259" s="30">
        <v>0</v>
      </c>
      <c r="Z259" s="30">
        <v>0</v>
      </c>
      <c r="AA259" s="30">
        <v>0</v>
      </c>
      <c r="AB259" s="30">
        <v>0</v>
      </c>
      <c r="AC259" s="30">
        <v>0</v>
      </c>
      <c r="AD259" s="30">
        <v>0</v>
      </c>
      <c r="AE259" s="30">
        <v>0</v>
      </c>
      <c r="AF259" s="30">
        <v>0</v>
      </c>
      <c r="AG259" s="30">
        <v>0</v>
      </c>
      <c r="AH259" s="30">
        <v>0</v>
      </c>
      <c r="AJ259" s="33"/>
      <c r="AK259" s="33"/>
    </row>
    <row r="260" spans="1:37" x14ac:dyDescent="0.25">
      <c r="B260" s="108" t="s">
        <v>158</v>
      </c>
      <c r="C260" s="11" t="s">
        <v>271</v>
      </c>
      <c r="D260" s="52" t="s">
        <v>148</v>
      </c>
      <c r="E260" s="30">
        <v>0</v>
      </c>
      <c r="F260" s="30">
        <v>0</v>
      </c>
      <c r="G260" s="30">
        <v>0</v>
      </c>
      <c r="H260" s="30">
        <v>0</v>
      </c>
      <c r="I260" s="30">
        <v>0</v>
      </c>
      <c r="J260" s="30">
        <v>0</v>
      </c>
      <c r="K260" s="30">
        <v>0</v>
      </c>
      <c r="L260" s="30">
        <v>0</v>
      </c>
      <c r="M260" s="30">
        <v>0</v>
      </c>
      <c r="N260" s="30">
        <v>0</v>
      </c>
      <c r="O260" s="30">
        <v>0</v>
      </c>
      <c r="P260" s="30">
        <v>0</v>
      </c>
      <c r="Q260" s="30">
        <v>0</v>
      </c>
      <c r="R260" s="30">
        <v>0</v>
      </c>
      <c r="S260" s="30">
        <v>0</v>
      </c>
      <c r="T260" s="30">
        <v>0</v>
      </c>
      <c r="U260" s="30">
        <v>0</v>
      </c>
      <c r="V260" s="30">
        <v>0</v>
      </c>
      <c r="W260" s="30">
        <v>0</v>
      </c>
      <c r="X260" s="30">
        <v>0</v>
      </c>
      <c r="Y260" s="30">
        <v>0</v>
      </c>
      <c r="Z260" s="30">
        <v>0</v>
      </c>
      <c r="AA260" s="30">
        <v>0</v>
      </c>
      <c r="AB260" s="30">
        <v>0</v>
      </c>
      <c r="AC260" s="30">
        <v>0</v>
      </c>
      <c r="AD260" s="30">
        <v>0</v>
      </c>
      <c r="AE260" s="30">
        <v>0</v>
      </c>
      <c r="AF260" s="30">
        <v>0</v>
      </c>
      <c r="AG260" s="30">
        <v>0</v>
      </c>
      <c r="AH260" s="30">
        <v>0</v>
      </c>
      <c r="AJ260" s="33"/>
      <c r="AK260" s="33"/>
    </row>
    <row r="261" spans="1:37" x14ac:dyDescent="0.25">
      <c r="B261" s="108" t="s">
        <v>160</v>
      </c>
      <c r="C261" s="11" t="s">
        <v>272</v>
      </c>
      <c r="D261" s="52" t="s">
        <v>148</v>
      </c>
      <c r="E261" s="30">
        <v>0</v>
      </c>
      <c r="F261" s="30">
        <v>0</v>
      </c>
      <c r="G261" s="30">
        <v>0</v>
      </c>
      <c r="H261" s="30">
        <v>0</v>
      </c>
      <c r="I261" s="30">
        <v>0</v>
      </c>
      <c r="J261" s="30">
        <v>0</v>
      </c>
      <c r="K261" s="30">
        <v>0</v>
      </c>
      <c r="L261" s="30">
        <v>0</v>
      </c>
      <c r="M261" s="30">
        <v>0</v>
      </c>
      <c r="N261" s="30">
        <v>0</v>
      </c>
      <c r="O261" s="30">
        <v>0</v>
      </c>
      <c r="P261" s="30">
        <v>0</v>
      </c>
      <c r="Q261" s="30">
        <v>0</v>
      </c>
      <c r="R261" s="30">
        <v>0</v>
      </c>
      <c r="S261" s="30">
        <v>0</v>
      </c>
      <c r="T261" s="30">
        <v>0</v>
      </c>
      <c r="U261" s="30">
        <v>0</v>
      </c>
      <c r="V261" s="30">
        <v>0</v>
      </c>
      <c r="W261" s="30">
        <v>0</v>
      </c>
      <c r="X261" s="30">
        <v>0</v>
      </c>
      <c r="Y261" s="30">
        <v>0</v>
      </c>
      <c r="Z261" s="30">
        <v>0</v>
      </c>
      <c r="AA261" s="30">
        <v>0</v>
      </c>
      <c r="AB261" s="30">
        <v>0</v>
      </c>
      <c r="AC261" s="30">
        <v>0</v>
      </c>
      <c r="AD261" s="30">
        <v>0</v>
      </c>
      <c r="AE261" s="30">
        <v>0</v>
      </c>
      <c r="AF261" s="30">
        <v>0</v>
      </c>
      <c r="AG261" s="30">
        <v>0</v>
      </c>
      <c r="AH261" s="30">
        <v>0</v>
      </c>
      <c r="AJ261" s="33"/>
      <c r="AK261" s="33"/>
    </row>
    <row r="262" spans="1:37" x14ac:dyDescent="0.25">
      <c r="B262" s="109" t="s">
        <v>164</v>
      </c>
      <c r="C262" s="11" t="s">
        <v>273</v>
      </c>
      <c r="D262" s="52" t="s">
        <v>148</v>
      </c>
      <c r="E262" s="30">
        <v>0</v>
      </c>
      <c r="F262" s="30">
        <v>0</v>
      </c>
      <c r="G262" s="30">
        <v>0</v>
      </c>
      <c r="H262" s="30">
        <v>0</v>
      </c>
      <c r="I262" s="30">
        <v>0</v>
      </c>
      <c r="J262" s="30">
        <v>0</v>
      </c>
      <c r="K262" s="30">
        <v>0</v>
      </c>
      <c r="L262" s="30">
        <v>0</v>
      </c>
      <c r="M262" s="30">
        <v>0</v>
      </c>
      <c r="N262" s="30">
        <v>0</v>
      </c>
      <c r="O262" s="30">
        <v>0</v>
      </c>
      <c r="P262" s="30">
        <v>0</v>
      </c>
      <c r="Q262" s="30">
        <v>0</v>
      </c>
      <c r="R262" s="30">
        <v>0</v>
      </c>
      <c r="S262" s="30">
        <v>0</v>
      </c>
      <c r="T262" s="30">
        <v>0</v>
      </c>
      <c r="U262" s="30">
        <v>0</v>
      </c>
      <c r="V262" s="30">
        <v>0</v>
      </c>
      <c r="W262" s="30">
        <v>0</v>
      </c>
      <c r="X262" s="30">
        <v>0</v>
      </c>
      <c r="Y262" s="30">
        <v>0</v>
      </c>
      <c r="Z262" s="30">
        <v>0</v>
      </c>
      <c r="AA262" s="30">
        <v>0</v>
      </c>
      <c r="AB262" s="30">
        <v>0</v>
      </c>
      <c r="AC262" s="30">
        <v>0</v>
      </c>
      <c r="AD262" s="30">
        <v>0</v>
      </c>
      <c r="AE262" s="30">
        <v>0</v>
      </c>
      <c r="AF262" s="30">
        <v>0</v>
      </c>
      <c r="AG262" s="30">
        <v>0</v>
      </c>
      <c r="AH262" s="30">
        <v>0</v>
      </c>
      <c r="AJ262" s="33"/>
      <c r="AK262" s="33"/>
    </row>
    <row r="263" spans="1:37" x14ac:dyDescent="0.25">
      <c r="B263" s="94" t="s">
        <v>166</v>
      </c>
      <c r="C263" s="11" t="s">
        <v>274</v>
      </c>
      <c r="D263" s="95" t="s">
        <v>148</v>
      </c>
      <c r="E263" s="96">
        <f>SUM(E257:E262)</f>
        <v>0</v>
      </c>
      <c r="F263" s="96">
        <f t="shared" ref="F263:AH263" si="30">SUM(F257:F262)</f>
        <v>0</v>
      </c>
      <c r="G263" s="96">
        <f t="shared" si="30"/>
        <v>0</v>
      </c>
      <c r="H263" s="96">
        <f t="shared" si="30"/>
        <v>0</v>
      </c>
      <c r="I263" s="96">
        <f>SUM(I257:I262)</f>
        <v>0</v>
      </c>
      <c r="J263" s="96">
        <f t="shared" si="30"/>
        <v>0</v>
      </c>
      <c r="K263" s="96">
        <f t="shared" si="30"/>
        <v>0</v>
      </c>
      <c r="L263" s="96">
        <f t="shared" si="30"/>
        <v>0</v>
      </c>
      <c r="M263" s="96">
        <f t="shared" si="30"/>
        <v>0</v>
      </c>
      <c r="N263" s="96">
        <f>SUM(N257:N262)</f>
        <v>0</v>
      </c>
      <c r="O263" s="96">
        <f t="shared" si="30"/>
        <v>0</v>
      </c>
      <c r="P263" s="96">
        <f t="shared" si="30"/>
        <v>0</v>
      </c>
      <c r="Q263" s="96">
        <f t="shared" si="30"/>
        <v>0</v>
      </c>
      <c r="R263" s="96">
        <f t="shared" si="30"/>
        <v>0</v>
      </c>
      <c r="S263" s="96">
        <f t="shared" si="30"/>
        <v>0</v>
      </c>
      <c r="T263" s="96">
        <f t="shared" si="30"/>
        <v>0</v>
      </c>
      <c r="U263" s="96">
        <f t="shared" si="30"/>
        <v>0</v>
      </c>
      <c r="V263" s="96">
        <f t="shared" si="30"/>
        <v>0</v>
      </c>
      <c r="W263" s="96">
        <f t="shared" si="30"/>
        <v>0</v>
      </c>
      <c r="X263" s="96">
        <f t="shared" si="30"/>
        <v>0</v>
      </c>
      <c r="Y263" s="96">
        <f t="shared" si="30"/>
        <v>0</v>
      </c>
      <c r="Z263" s="96">
        <f t="shared" si="30"/>
        <v>0</v>
      </c>
      <c r="AA263" s="96">
        <f t="shared" si="30"/>
        <v>0</v>
      </c>
      <c r="AB263" s="96">
        <f t="shared" si="30"/>
        <v>0</v>
      </c>
      <c r="AC263" s="96">
        <f t="shared" si="30"/>
        <v>0</v>
      </c>
      <c r="AD263" s="96">
        <f t="shared" si="30"/>
        <v>0</v>
      </c>
      <c r="AE263" s="96">
        <f t="shared" si="30"/>
        <v>0</v>
      </c>
      <c r="AF263" s="96">
        <f t="shared" si="30"/>
        <v>0</v>
      </c>
      <c r="AG263" s="96">
        <f t="shared" si="30"/>
        <v>0</v>
      </c>
      <c r="AH263" s="96">
        <f t="shared" si="30"/>
        <v>0</v>
      </c>
      <c r="AJ263" s="33"/>
      <c r="AK263" s="33"/>
    </row>
    <row r="264" spans="1:37" x14ac:dyDescent="0.25">
      <c r="B264" s="57"/>
      <c r="C264" s="11"/>
      <c r="D264" s="57"/>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14"/>
      <c r="AD264" s="14"/>
      <c r="AE264" s="14"/>
      <c r="AF264" s="14"/>
      <c r="AG264" s="14"/>
      <c r="AH264" s="14"/>
      <c r="AJ264" s="57"/>
      <c r="AK264" s="57"/>
    </row>
    <row r="265" spans="1:37" x14ac:dyDescent="0.25">
      <c r="B265" s="105" t="s">
        <v>275</v>
      </c>
      <c r="C265" s="11"/>
      <c r="D265" s="106"/>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J265" s="107"/>
      <c r="AK265" s="107"/>
    </row>
    <row r="266" spans="1:37" x14ac:dyDescent="0.25">
      <c r="B266" s="108" t="s">
        <v>168</v>
      </c>
      <c r="C266" s="11" t="s">
        <v>276</v>
      </c>
      <c r="D266" s="52" t="s">
        <v>148</v>
      </c>
      <c r="E266" s="30">
        <v>0</v>
      </c>
      <c r="F266" s="30">
        <v>0</v>
      </c>
      <c r="G266" s="30">
        <v>0</v>
      </c>
      <c r="H266" s="30">
        <v>0</v>
      </c>
      <c r="I266" s="30">
        <v>0</v>
      </c>
      <c r="J266" s="30">
        <v>0</v>
      </c>
      <c r="K266" s="30">
        <v>0</v>
      </c>
      <c r="L266" s="30">
        <v>0</v>
      </c>
      <c r="M266" s="30">
        <v>0</v>
      </c>
      <c r="N266" s="30">
        <v>0</v>
      </c>
      <c r="O266" s="30">
        <v>0</v>
      </c>
      <c r="P266" s="30">
        <v>0</v>
      </c>
      <c r="Q266" s="30">
        <v>0</v>
      </c>
      <c r="R266" s="30">
        <v>0</v>
      </c>
      <c r="S266" s="30">
        <v>0</v>
      </c>
      <c r="T266" s="30">
        <v>0</v>
      </c>
      <c r="U266" s="30">
        <v>0</v>
      </c>
      <c r="V266" s="30">
        <v>0</v>
      </c>
      <c r="W266" s="30">
        <v>0</v>
      </c>
      <c r="X266" s="30">
        <v>0</v>
      </c>
      <c r="Y266" s="30">
        <v>0</v>
      </c>
      <c r="Z266" s="30">
        <v>0</v>
      </c>
      <c r="AA266" s="30">
        <v>0</v>
      </c>
      <c r="AB266" s="30">
        <v>0</v>
      </c>
      <c r="AC266" s="30">
        <v>0</v>
      </c>
      <c r="AD266" s="30">
        <v>0</v>
      </c>
      <c r="AE266" s="30">
        <v>0</v>
      </c>
      <c r="AF266" s="30">
        <v>0</v>
      </c>
      <c r="AG266" s="30">
        <v>0</v>
      </c>
      <c r="AH266" s="30">
        <v>0</v>
      </c>
      <c r="AJ266" s="33"/>
      <c r="AK266" s="33"/>
    </row>
    <row r="267" spans="1:37" x14ac:dyDescent="0.25">
      <c r="B267" s="108" t="s">
        <v>170</v>
      </c>
      <c r="C267" s="11" t="s">
        <v>277</v>
      </c>
      <c r="D267" s="52" t="s">
        <v>148</v>
      </c>
      <c r="E267" s="30">
        <v>0</v>
      </c>
      <c r="F267" s="30">
        <v>0</v>
      </c>
      <c r="G267" s="30">
        <v>0</v>
      </c>
      <c r="H267" s="30">
        <v>0</v>
      </c>
      <c r="I267" s="30">
        <v>0</v>
      </c>
      <c r="J267" s="30">
        <v>0</v>
      </c>
      <c r="K267" s="30">
        <v>0</v>
      </c>
      <c r="L267" s="30">
        <v>0</v>
      </c>
      <c r="M267" s="30">
        <v>0</v>
      </c>
      <c r="N267" s="30">
        <v>0</v>
      </c>
      <c r="O267" s="30">
        <v>0</v>
      </c>
      <c r="P267" s="30">
        <v>0</v>
      </c>
      <c r="Q267" s="30">
        <v>0</v>
      </c>
      <c r="R267" s="30">
        <v>0</v>
      </c>
      <c r="S267" s="30">
        <v>0</v>
      </c>
      <c r="T267" s="30">
        <v>0</v>
      </c>
      <c r="U267" s="30">
        <v>0</v>
      </c>
      <c r="V267" s="30">
        <v>0</v>
      </c>
      <c r="W267" s="30">
        <v>0</v>
      </c>
      <c r="X267" s="30">
        <v>0</v>
      </c>
      <c r="Y267" s="30">
        <v>0</v>
      </c>
      <c r="Z267" s="30">
        <v>0</v>
      </c>
      <c r="AA267" s="30">
        <v>0</v>
      </c>
      <c r="AB267" s="30">
        <v>0</v>
      </c>
      <c r="AC267" s="30">
        <v>0</v>
      </c>
      <c r="AD267" s="30">
        <v>0</v>
      </c>
      <c r="AE267" s="30">
        <v>0</v>
      </c>
      <c r="AF267" s="30">
        <v>0</v>
      </c>
      <c r="AG267" s="30">
        <v>0</v>
      </c>
      <c r="AH267" s="30">
        <v>0</v>
      </c>
      <c r="AJ267" s="33"/>
      <c r="AK267" s="33"/>
    </row>
    <row r="268" spans="1:37" x14ac:dyDescent="0.25">
      <c r="B268" s="108" t="s">
        <v>152</v>
      </c>
      <c r="C268" s="11" t="s">
        <v>278</v>
      </c>
      <c r="D268" s="52" t="s">
        <v>148</v>
      </c>
      <c r="E268" s="30">
        <v>0</v>
      </c>
      <c r="F268" s="30">
        <v>0</v>
      </c>
      <c r="G268" s="30">
        <v>0</v>
      </c>
      <c r="H268" s="30">
        <v>0</v>
      </c>
      <c r="I268" s="30">
        <v>0</v>
      </c>
      <c r="J268" s="30">
        <v>0</v>
      </c>
      <c r="K268" s="30">
        <v>0</v>
      </c>
      <c r="L268" s="30">
        <v>0</v>
      </c>
      <c r="M268" s="30">
        <v>0</v>
      </c>
      <c r="N268" s="30">
        <v>0</v>
      </c>
      <c r="O268" s="30">
        <v>0</v>
      </c>
      <c r="P268" s="30">
        <v>0</v>
      </c>
      <c r="Q268" s="30">
        <v>0</v>
      </c>
      <c r="R268" s="30">
        <v>0</v>
      </c>
      <c r="S268" s="30">
        <v>0</v>
      </c>
      <c r="T268" s="30">
        <v>0</v>
      </c>
      <c r="U268" s="30">
        <v>0</v>
      </c>
      <c r="V268" s="30">
        <v>0</v>
      </c>
      <c r="W268" s="30">
        <v>0</v>
      </c>
      <c r="X268" s="30">
        <v>0</v>
      </c>
      <c r="Y268" s="30">
        <v>0</v>
      </c>
      <c r="Z268" s="30">
        <v>0</v>
      </c>
      <c r="AA268" s="30">
        <v>0</v>
      </c>
      <c r="AB268" s="30">
        <v>0</v>
      </c>
      <c r="AC268" s="30">
        <v>0</v>
      </c>
      <c r="AD268" s="30">
        <v>0</v>
      </c>
      <c r="AE268" s="30">
        <v>0</v>
      </c>
      <c r="AF268" s="30">
        <v>0</v>
      </c>
      <c r="AG268" s="30">
        <v>0</v>
      </c>
      <c r="AH268" s="30">
        <v>0</v>
      </c>
      <c r="AJ268" s="33"/>
      <c r="AK268" s="33"/>
    </row>
    <row r="269" spans="1:37" x14ac:dyDescent="0.25">
      <c r="B269" s="108" t="s">
        <v>158</v>
      </c>
      <c r="C269" s="11" t="s">
        <v>279</v>
      </c>
      <c r="D269" s="52" t="s">
        <v>148</v>
      </c>
      <c r="E269" s="30">
        <v>0</v>
      </c>
      <c r="F269" s="30">
        <v>0</v>
      </c>
      <c r="G269" s="30">
        <v>0</v>
      </c>
      <c r="H269" s="30">
        <v>0</v>
      </c>
      <c r="I269" s="30">
        <v>0</v>
      </c>
      <c r="J269" s="30">
        <v>0</v>
      </c>
      <c r="K269" s="30">
        <v>0</v>
      </c>
      <c r="L269" s="30">
        <v>0</v>
      </c>
      <c r="M269" s="30">
        <v>0</v>
      </c>
      <c r="N269" s="30">
        <v>0</v>
      </c>
      <c r="O269" s="30">
        <v>0</v>
      </c>
      <c r="P269" s="30">
        <v>0</v>
      </c>
      <c r="Q269" s="30">
        <v>0</v>
      </c>
      <c r="R269" s="30">
        <v>0</v>
      </c>
      <c r="S269" s="30">
        <v>0</v>
      </c>
      <c r="T269" s="30">
        <v>0</v>
      </c>
      <c r="U269" s="30">
        <v>0</v>
      </c>
      <c r="V269" s="30">
        <v>0</v>
      </c>
      <c r="W269" s="30">
        <v>0</v>
      </c>
      <c r="X269" s="30">
        <v>0</v>
      </c>
      <c r="Y269" s="30">
        <v>0</v>
      </c>
      <c r="Z269" s="30">
        <v>0</v>
      </c>
      <c r="AA269" s="30">
        <v>0</v>
      </c>
      <c r="AB269" s="30">
        <v>0</v>
      </c>
      <c r="AC269" s="30">
        <v>0</v>
      </c>
      <c r="AD269" s="30">
        <v>0</v>
      </c>
      <c r="AE269" s="30">
        <v>0</v>
      </c>
      <c r="AF269" s="30">
        <v>0</v>
      </c>
      <c r="AG269" s="30">
        <v>0</v>
      </c>
      <c r="AH269" s="30">
        <v>0</v>
      </c>
      <c r="AJ269" s="33"/>
      <c r="AK269" s="33"/>
    </row>
    <row r="270" spans="1:37" x14ac:dyDescent="0.25">
      <c r="B270" s="108" t="s">
        <v>160</v>
      </c>
      <c r="C270" s="11" t="s">
        <v>280</v>
      </c>
      <c r="D270" s="52" t="s">
        <v>148</v>
      </c>
      <c r="E270" s="30">
        <v>0</v>
      </c>
      <c r="F270" s="30">
        <v>0</v>
      </c>
      <c r="G270" s="30">
        <v>0</v>
      </c>
      <c r="H270" s="30">
        <v>0</v>
      </c>
      <c r="I270" s="30">
        <v>0</v>
      </c>
      <c r="J270" s="30">
        <v>0</v>
      </c>
      <c r="K270" s="30">
        <v>0</v>
      </c>
      <c r="L270" s="30">
        <v>0</v>
      </c>
      <c r="M270" s="30">
        <v>0</v>
      </c>
      <c r="N270" s="30">
        <v>0</v>
      </c>
      <c r="O270" s="30">
        <v>0</v>
      </c>
      <c r="P270" s="30">
        <v>0</v>
      </c>
      <c r="Q270" s="30">
        <v>0</v>
      </c>
      <c r="R270" s="30">
        <v>0</v>
      </c>
      <c r="S270" s="30">
        <v>0</v>
      </c>
      <c r="T270" s="30">
        <v>0</v>
      </c>
      <c r="U270" s="30">
        <v>0</v>
      </c>
      <c r="V270" s="30">
        <v>0</v>
      </c>
      <c r="W270" s="30">
        <v>0</v>
      </c>
      <c r="X270" s="30">
        <v>0</v>
      </c>
      <c r="Y270" s="30">
        <v>0</v>
      </c>
      <c r="Z270" s="30">
        <v>0</v>
      </c>
      <c r="AA270" s="30">
        <v>0</v>
      </c>
      <c r="AB270" s="30">
        <v>0</v>
      </c>
      <c r="AC270" s="30">
        <v>0</v>
      </c>
      <c r="AD270" s="30">
        <v>0</v>
      </c>
      <c r="AE270" s="30">
        <v>0</v>
      </c>
      <c r="AF270" s="30">
        <v>0</v>
      </c>
      <c r="AG270" s="30">
        <v>0</v>
      </c>
      <c r="AH270" s="30">
        <v>0</v>
      </c>
      <c r="AJ270" s="33"/>
      <c r="AK270" s="33"/>
    </row>
    <row r="271" spans="1:37" x14ac:dyDescent="0.25">
      <c r="B271" s="109" t="s">
        <v>164</v>
      </c>
      <c r="C271" s="11" t="s">
        <v>281</v>
      </c>
      <c r="D271" s="52" t="s">
        <v>148</v>
      </c>
      <c r="E271" s="30">
        <v>0</v>
      </c>
      <c r="F271" s="30">
        <v>0</v>
      </c>
      <c r="G271" s="30">
        <v>0</v>
      </c>
      <c r="H271" s="30">
        <v>0</v>
      </c>
      <c r="I271" s="30">
        <v>0</v>
      </c>
      <c r="J271" s="30">
        <v>0</v>
      </c>
      <c r="K271" s="30">
        <v>0</v>
      </c>
      <c r="L271" s="30">
        <v>0</v>
      </c>
      <c r="M271" s="30">
        <v>0</v>
      </c>
      <c r="N271" s="30">
        <v>0</v>
      </c>
      <c r="O271" s="30">
        <v>0</v>
      </c>
      <c r="P271" s="30">
        <v>0</v>
      </c>
      <c r="Q271" s="30">
        <v>0</v>
      </c>
      <c r="R271" s="30">
        <v>0</v>
      </c>
      <c r="S271" s="30">
        <v>0</v>
      </c>
      <c r="T271" s="30">
        <v>0</v>
      </c>
      <c r="U271" s="30">
        <v>0</v>
      </c>
      <c r="V271" s="30">
        <v>0</v>
      </c>
      <c r="W271" s="30">
        <v>0</v>
      </c>
      <c r="X271" s="30">
        <v>0</v>
      </c>
      <c r="Y271" s="30">
        <v>0</v>
      </c>
      <c r="Z271" s="30">
        <v>0</v>
      </c>
      <c r="AA271" s="30">
        <v>0</v>
      </c>
      <c r="AB271" s="30">
        <v>0</v>
      </c>
      <c r="AC271" s="30">
        <v>0</v>
      </c>
      <c r="AD271" s="30">
        <v>0</v>
      </c>
      <c r="AE271" s="30">
        <v>0</v>
      </c>
      <c r="AF271" s="30">
        <v>0</v>
      </c>
      <c r="AG271" s="30">
        <v>0</v>
      </c>
      <c r="AH271" s="30">
        <v>0</v>
      </c>
      <c r="AJ271" s="33"/>
      <c r="AK271" s="33"/>
    </row>
    <row r="272" spans="1:37" x14ac:dyDescent="0.25">
      <c r="B272" s="94" t="s">
        <v>166</v>
      </c>
      <c r="C272" s="11" t="s">
        <v>282</v>
      </c>
      <c r="D272" s="95" t="s">
        <v>148</v>
      </c>
      <c r="E272" s="96">
        <f>SUM(E266:E271)</f>
        <v>0</v>
      </c>
      <c r="F272" s="96">
        <f t="shared" ref="F272:AH272" si="31">SUM(F266:F271)</f>
        <v>0</v>
      </c>
      <c r="G272" s="96">
        <f t="shared" si="31"/>
        <v>0</v>
      </c>
      <c r="H272" s="96">
        <f t="shared" si="31"/>
        <v>0</v>
      </c>
      <c r="I272" s="96">
        <f>SUM(I266:I271)</f>
        <v>0</v>
      </c>
      <c r="J272" s="96">
        <f t="shared" si="31"/>
        <v>0</v>
      </c>
      <c r="K272" s="96">
        <f t="shared" si="31"/>
        <v>0</v>
      </c>
      <c r="L272" s="96">
        <f t="shared" si="31"/>
        <v>0</v>
      </c>
      <c r="M272" s="96">
        <f t="shared" si="31"/>
        <v>0</v>
      </c>
      <c r="N272" s="96">
        <f t="shared" si="31"/>
        <v>0</v>
      </c>
      <c r="O272" s="96">
        <f t="shared" si="31"/>
        <v>0</v>
      </c>
      <c r="P272" s="96">
        <f t="shared" si="31"/>
        <v>0</v>
      </c>
      <c r="Q272" s="96">
        <f t="shared" si="31"/>
        <v>0</v>
      </c>
      <c r="R272" s="96">
        <f t="shared" si="31"/>
        <v>0</v>
      </c>
      <c r="S272" s="96">
        <f t="shared" si="31"/>
        <v>0</v>
      </c>
      <c r="T272" s="96">
        <f t="shared" si="31"/>
        <v>0</v>
      </c>
      <c r="U272" s="96">
        <f t="shared" si="31"/>
        <v>0</v>
      </c>
      <c r="V272" s="96">
        <f t="shared" si="31"/>
        <v>0</v>
      </c>
      <c r="W272" s="96">
        <f t="shared" si="31"/>
        <v>0</v>
      </c>
      <c r="X272" s="96">
        <f t="shared" si="31"/>
        <v>0</v>
      </c>
      <c r="Y272" s="96">
        <f t="shared" si="31"/>
        <v>0</v>
      </c>
      <c r="Z272" s="96">
        <f t="shared" si="31"/>
        <v>0</v>
      </c>
      <c r="AA272" s="96">
        <f t="shared" si="31"/>
        <v>0</v>
      </c>
      <c r="AB272" s="96">
        <f t="shared" si="31"/>
        <v>0</v>
      </c>
      <c r="AC272" s="96">
        <f t="shared" si="31"/>
        <v>0</v>
      </c>
      <c r="AD272" s="96">
        <f t="shared" si="31"/>
        <v>0</v>
      </c>
      <c r="AE272" s="96">
        <f t="shared" si="31"/>
        <v>0</v>
      </c>
      <c r="AF272" s="96">
        <f t="shared" si="31"/>
        <v>0</v>
      </c>
      <c r="AG272" s="96">
        <f t="shared" si="31"/>
        <v>0</v>
      </c>
      <c r="AH272" s="96">
        <f t="shared" si="31"/>
        <v>0</v>
      </c>
      <c r="AJ272" s="33"/>
      <c r="AK272" s="33"/>
    </row>
    <row r="273" spans="1:37" x14ac:dyDescent="0.25">
      <c r="B273" s="57"/>
      <c r="C273" s="11"/>
      <c r="D273" s="57"/>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14"/>
      <c r="AD273" s="14"/>
      <c r="AE273" s="14"/>
      <c r="AF273" s="14"/>
      <c r="AG273" s="14"/>
      <c r="AH273" s="14"/>
      <c r="AJ273" s="57"/>
      <c r="AK273" s="57"/>
    </row>
    <row r="274" spans="1:37" x14ac:dyDescent="0.25">
      <c r="A274" s="67"/>
      <c r="B274" s="68" t="s">
        <v>65</v>
      </c>
      <c r="C274" s="11"/>
      <c r="D274" s="76"/>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J274" s="68"/>
      <c r="AK274" s="68"/>
    </row>
    <row r="275" spans="1:37" x14ac:dyDescent="0.25">
      <c r="A275" s="50"/>
      <c r="B275" s="14" t="s">
        <v>207</v>
      </c>
      <c r="C275" s="11" t="s">
        <v>283</v>
      </c>
      <c r="D275" s="16" t="s">
        <v>148</v>
      </c>
      <c r="E275" s="77">
        <v>0</v>
      </c>
      <c r="F275" s="77">
        <v>0</v>
      </c>
      <c r="G275" s="77">
        <v>0</v>
      </c>
      <c r="H275" s="77">
        <v>0</v>
      </c>
      <c r="I275" s="77">
        <v>0</v>
      </c>
      <c r="J275" s="77">
        <v>0</v>
      </c>
      <c r="K275" s="77">
        <v>0</v>
      </c>
      <c r="L275" s="77">
        <v>0</v>
      </c>
      <c r="M275" s="77">
        <v>0</v>
      </c>
      <c r="N275" s="77">
        <v>0</v>
      </c>
      <c r="O275" s="77">
        <v>0</v>
      </c>
      <c r="P275" s="77">
        <v>0</v>
      </c>
      <c r="Q275" s="77">
        <v>0</v>
      </c>
      <c r="R275" s="77">
        <v>0</v>
      </c>
      <c r="S275" s="77">
        <v>0</v>
      </c>
      <c r="T275" s="77">
        <v>0</v>
      </c>
      <c r="U275" s="77">
        <v>0</v>
      </c>
      <c r="V275" s="77">
        <v>0</v>
      </c>
      <c r="W275" s="77">
        <v>0</v>
      </c>
      <c r="X275" s="77">
        <v>0</v>
      </c>
      <c r="Y275" s="77">
        <v>0</v>
      </c>
      <c r="Z275" s="77">
        <v>0</v>
      </c>
      <c r="AA275" s="77">
        <v>0</v>
      </c>
      <c r="AB275" s="77">
        <v>0</v>
      </c>
      <c r="AC275" s="77">
        <v>0</v>
      </c>
      <c r="AD275" s="77">
        <v>0</v>
      </c>
      <c r="AE275" s="77">
        <v>0</v>
      </c>
      <c r="AF275" s="77">
        <v>0</v>
      </c>
      <c r="AG275" s="77">
        <v>0</v>
      </c>
      <c r="AH275" s="77">
        <v>0</v>
      </c>
      <c r="AJ275" s="78"/>
      <c r="AK275" s="78"/>
    </row>
    <row r="276" spans="1:37" x14ac:dyDescent="0.25">
      <c r="A276" s="50"/>
      <c r="B276" s="14" t="s">
        <v>154</v>
      </c>
      <c r="C276" s="11" t="s">
        <v>284</v>
      </c>
      <c r="D276" s="16" t="s">
        <v>148</v>
      </c>
      <c r="E276" s="77">
        <v>0</v>
      </c>
      <c r="F276" s="77">
        <v>0</v>
      </c>
      <c r="G276" s="77">
        <v>0</v>
      </c>
      <c r="H276" s="77">
        <v>0</v>
      </c>
      <c r="I276" s="77">
        <v>0</v>
      </c>
      <c r="J276" s="77">
        <v>0</v>
      </c>
      <c r="K276" s="77">
        <v>0</v>
      </c>
      <c r="L276" s="77">
        <v>0</v>
      </c>
      <c r="M276" s="77">
        <v>0</v>
      </c>
      <c r="N276" s="77">
        <v>0</v>
      </c>
      <c r="O276" s="77">
        <v>0</v>
      </c>
      <c r="P276" s="77">
        <v>0</v>
      </c>
      <c r="Q276" s="77">
        <v>0</v>
      </c>
      <c r="R276" s="77">
        <v>0</v>
      </c>
      <c r="S276" s="77">
        <v>0</v>
      </c>
      <c r="T276" s="77">
        <v>0</v>
      </c>
      <c r="U276" s="77">
        <v>0</v>
      </c>
      <c r="V276" s="77">
        <v>0</v>
      </c>
      <c r="W276" s="77">
        <v>0</v>
      </c>
      <c r="X276" s="77">
        <v>0</v>
      </c>
      <c r="Y276" s="77">
        <v>0</v>
      </c>
      <c r="Z276" s="77">
        <v>0</v>
      </c>
      <c r="AA276" s="77">
        <v>0</v>
      </c>
      <c r="AB276" s="77">
        <v>0</v>
      </c>
      <c r="AC276" s="77">
        <v>0</v>
      </c>
      <c r="AD276" s="77">
        <v>0</v>
      </c>
      <c r="AE276" s="77">
        <v>0</v>
      </c>
      <c r="AF276" s="77">
        <v>0</v>
      </c>
      <c r="AG276" s="77">
        <v>0</v>
      </c>
      <c r="AH276" s="77">
        <v>0</v>
      </c>
      <c r="AJ276" s="78"/>
      <c r="AK276" s="78"/>
    </row>
    <row r="277" spans="1:37" x14ac:dyDescent="0.25">
      <c r="A277" s="50"/>
      <c r="B277" s="14" t="s">
        <v>158</v>
      </c>
      <c r="C277" s="11" t="s">
        <v>285</v>
      </c>
      <c r="D277" s="16" t="s">
        <v>148</v>
      </c>
      <c r="E277" s="77">
        <v>0</v>
      </c>
      <c r="F277" s="77">
        <v>0</v>
      </c>
      <c r="G277" s="77">
        <v>0</v>
      </c>
      <c r="H277" s="77">
        <v>0</v>
      </c>
      <c r="I277" s="77">
        <v>0</v>
      </c>
      <c r="J277" s="77">
        <v>0</v>
      </c>
      <c r="K277" s="77">
        <v>0</v>
      </c>
      <c r="L277" s="77">
        <v>0</v>
      </c>
      <c r="M277" s="77">
        <v>0</v>
      </c>
      <c r="N277" s="77">
        <v>0</v>
      </c>
      <c r="O277" s="77">
        <v>0</v>
      </c>
      <c r="P277" s="77">
        <v>0</v>
      </c>
      <c r="Q277" s="77">
        <v>0</v>
      </c>
      <c r="R277" s="77">
        <v>0</v>
      </c>
      <c r="S277" s="77">
        <v>0</v>
      </c>
      <c r="T277" s="77">
        <v>0</v>
      </c>
      <c r="U277" s="77">
        <v>0</v>
      </c>
      <c r="V277" s="77">
        <v>0</v>
      </c>
      <c r="W277" s="77">
        <v>0</v>
      </c>
      <c r="X277" s="77">
        <v>0</v>
      </c>
      <c r="Y277" s="77">
        <v>0</v>
      </c>
      <c r="Z277" s="77">
        <v>0</v>
      </c>
      <c r="AA277" s="77">
        <v>0</v>
      </c>
      <c r="AB277" s="77">
        <v>0</v>
      </c>
      <c r="AC277" s="77">
        <v>0</v>
      </c>
      <c r="AD277" s="77">
        <v>0</v>
      </c>
      <c r="AE277" s="77">
        <v>0</v>
      </c>
      <c r="AF277" s="77">
        <v>0</v>
      </c>
      <c r="AG277" s="77">
        <v>0</v>
      </c>
      <c r="AH277" s="77">
        <v>0</v>
      </c>
      <c r="AJ277" s="78"/>
      <c r="AK277" s="78"/>
    </row>
    <row r="278" spans="1:37" x14ac:dyDescent="0.25">
      <c r="A278" s="50"/>
      <c r="B278" s="14" t="s">
        <v>160</v>
      </c>
      <c r="C278" s="11" t="s">
        <v>286</v>
      </c>
      <c r="D278" s="16" t="s">
        <v>148</v>
      </c>
      <c r="E278" s="77">
        <v>0</v>
      </c>
      <c r="F278" s="77">
        <v>0</v>
      </c>
      <c r="G278" s="77">
        <v>0</v>
      </c>
      <c r="H278" s="77">
        <v>0</v>
      </c>
      <c r="I278" s="77">
        <v>0</v>
      </c>
      <c r="J278" s="77">
        <v>0</v>
      </c>
      <c r="K278" s="77">
        <v>0</v>
      </c>
      <c r="L278" s="77">
        <v>0</v>
      </c>
      <c r="M278" s="77">
        <v>0</v>
      </c>
      <c r="N278" s="77">
        <v>0</v>
      </c>
      <c r="O278" s="77">
        <v>0</v>
      </c>
      <c r="P278" s="77">
        <v>0</v>
      </c>
      <c r="Q278" s="77">
        <v>0</v>
      </c>
      <c r="R278" s="77">
        <v>0</v>
      </c>
      <c r="S278" s="77">
        <v>0</v>
      </c>
      <c r="T278" s="77">
        <v>0</v>
      </c>
      <c r="U278" s="77">
        <v>0</v>
      </c>
      <c r="V278" s="77">
        <v>0</v>
      </c>
      <c r="W278" s="77">
        <v>0</v>
      </c>
      <c r="X278" s="77">
        <v>0</v>
      </c>
      <c r="Y278" s="77">
        <v>0</v>
      </c>
      <c r="Z278" s="77">
        <v>0</v>
      </c>
      <c r="AA278" s="77">
        <v>0</v>
      </c>
      <c r="AB278" s="77">
        <v>0</v>
      </c>
      <c r="AC278" s="77">
        <v>0</v>
      </c>
      <c r="AD278" s="77">
        <v>0</v>
      </c>
      <c r="AE278" s="77">
        <v>0</v>
      </c>
      <c r="AF278" s="77">
        <v>0</v>
      </c>
      <c r="AG278" s="77">
        <v>0</v>
      </c>
      <c r="AH278" s="77">
        <v>0</v>
      </c>
      <c r="AJ278" s="78"/>
      <c r="AK278" s="78"/>
    </row>
    <row r="279" spans="1:37" x14ac:dyDescent="0.25">
      <c r="A279" s="50"/>
      <c r="B279" s="14" t="s">
        <v>162</v>
      </c>
      <c r="C279" s="11" t="s">
        <v>287</v>
      </c>
      <c r="D279" s="16" t="s">
        <v>148</v>
      </c>
      <c r="E279" s="77">
        <v>0</v>
      </c>
      <c r="F279" s="77">
        <v>0</v>
      </c>
      <c r="G279" s="77">
        <v>0</v>
      </c>
      <c r="H279" s="77">
        <v>0</v>
      </c>
      <c r="I279" s="77">
        <v>0</v>
      </c>
      <c r="J279" s="77">
        <v>0</v>
      </c>
      <c r="K279" s="77">
        <v>0</v>
      </c>
      <c r="L279" s="77">
        <v>0</v>
      </c>
      <c r="M279" s="77">
        <v>0</v>
      </c>
      <c r="N279" s="77">
        <v>0</v>
      </c>
      <c r="O279" s="77">
        <v>0</v>
      </c>
      <c r="P279" s="77">
        <v>0</v>
      </c>
      <c r="Q279" s="77">
        <v>0</v>
      </c>
      <c r="R279" s="77">
        <v>0</v>
      </c>
      <c r="S279" s="77">
        <v>0</v>
      </c>
      <c r="T279" s="77">
        <v>0</v>
      </c>
      <c r="U279" s="77">
        <v>0</v>
      </c>
      <c r="V279" s="77">
        <v>0</v>
      </c>
      <c r="W279" s="77">
        <v>0</v>
      </c>
      <c r="X279" s="77">
        <v>0</v>
      </c>
      <c r="Y279" s="77">
        <v>0</v>
      </c>
      <c r="Z279" s="77">
        <v>0</v>
      </c>
      <c r="AA279" s="77">
        <v>0</v>
      </c>
      <c r="AB279" s="77">
        <v>0</v>
      </c>
      <c r="AC279" s="77">
        <v>0</v>
      </c>
      <c r="AD279" s="77">
        <v>0</v>
      </c>
      <c r="AE279" s="77">
        <v>0</v>
      </c>
      <c r="AF279" s="77">
        <v>0</v>
      </c>
      <c r="AG279" s="77">
        <v>0</v>
      </c>
      <c r="AH279" s="77">
        <v>0</v>
      </c>
      <c r="AJ279" s="78"/>
      <c r="AK279" s="78"/>
    </row>
    <row r="280" spans="1:37" x14ac:dyDescent="0.25">
      <c r="A280" s="50"/>
      <c r="B280" s="79" t="s">
        <v>164</v>
      </c>
      <c r="C280" s="11" t="s">
        <v>288</v>
      </c>
      <c r="D280" s="16" t="s">
        <v>148</v>
      </c>
      <c r="E280" s="77">
        <v>0</v>
      </c>
      <c r="F280" s="77">
        <v>0</v>
      </c>
      <c r="G280" s="77">
        <v>0</v>
      </c>
      <c r="H280" s="77">
        <v>0</v>
      </c>
      <c r="I280" s="77">
        <v>0</v>
      </c>
      <c r="J280" s="77">
        <v>0</v>
      </c>
      <c r="K280" s="77">
        <v>0</v>
      </c>
      <c r="L280" s="77">
        <v>0</v>
      </c>
      <c r="M280" s="77">
        <v>0</v>
      </c>
      <c r="N280" s="77">
        <v>0</v>
      </c>
      <c r="O280" s="77">
        <v>0</v>
      </c>
      <c r="P280" s="77">
        <v>0</v>
      </c>
      <c r="Q280" s="77">
        <v>0</v>
      </c>
      <c r="R280" s="77">
        <v>0</v>
      </c>
      <c r="S280" s="77">
        <v>0</v>
      </c>
      <c r="T280" s="77">
        <v>0</v>
      </c>
      <c r="U280" s="77">
        <v>0</v>
      </c>
      <c r="V280" s="77">
        <v>0</v>
      </c>
      <c r="W280" s="77">
        <v>0</v>
      </c>
      <c r="X280" s="77">
        <v>0</v>
      </c>
      <c r="Y280" s="77">
        <v>0</v>
      </c>
      <c r="Z280" s="77">
        <v>0</v>
      </c>
      <c r="AA280" s="77">
        <v>0</v>
      </c>
      <c r="AB280" s="77">
        <v>0</v>
      </c>
      <c r="AC280" s="77">
        <v>0</v>
      </c>
      <c r="AD280" s="77">
        <v>0</v>
      </c>
      <c r="AE280" s="77">
        <v>0</v>
      </c>
      <c r="AF280" s="77">
        <v>0</v>
      </c>
      <c r="AG280" s="77">
        <v>0</v>
      </c>
      <c r="AH280" s="77">
        <v>0</v>
      </c>
      <c r="AJ280" s="80"/>
      <c r="AK280" s="80"/>
    </row>
    <row r="281" spans="1:37" x14ac:dyDescent="0.25">
      <c r="A281" s="40" t="b">
        <v>1</v>
      </c>
      <c r="B281" s="81" t="s">
        <v>166</v>
      </c>
      <c r="C281" s="11" t="s">
        <v>289</v>
      </c>
      <c r="D281" s="82" t="s">
        <v>148</v>
      </c>
      <c r="E281" s="83">
        <f t="shared" ref="E281:AG281" si="32">SUM(E275,E278:E280)</f>
        <v>0</v>
      </c>
      <c r="F281" s="83">
        <f t="shared" si="32"/>
        <v>0</v>
      </c>
      <c r="G281" s="83">
        <f t="shared" si="32"/>
        <v>0</v>
      </c>
      <c r="H281" s="83">
        <f t="shared" si="32"/>
        <v>0</v>
      </c>
      <c r="I281" s="83">
        <f t="shared" si="32"/>
        <v>0</v>
      </c>
      <c r="J281" s="83">
        <f t="shared" si="32"/>
        <v>0</v>
      </c>
      <c r="K281" s="83">
        <f t="shared" si="32"/>
        <v>0</v>
      </c>
      <c r="L281" s="83">
        <f t="shared" si="32"/>
        <v>0</v>
      </c>
      <c r="M281" s="83">
        <f t="shared" si="32"/>
        <v>0</v>
      </c>
      <c r="N281" s="83">
        <f t="shared" si="32"/>
        <v>0</v>
      </c>
      <c r="O281" s="83">
        <f t="shared" si="32"/>
        <v>0</v>
      </c>
      <c r="P281" s="83">
        <f t="shared" si="32"/>
        <v>0</v>
      </c>
      <c r="Q281" s="83">
        <f t="shared" si="32"/>
        <v>0</v>
      </c>
      <c r="R281" s="83">
        <f t="shared" si="32"/>
        <v>0</v>
      </c>
      <c r="S281" s="83">
        <f t="shared" si="32"/>
        <v>0</v>
      </c>
      <c r="T281" s="83">
        <f t="shared" si="32"/>
        <v>0</v>
      </c>
      <c r="U281" s="83">
        <f t="shared" si="32"/>
        <v>0</v>
      </c>
      <c r="V281" s="83">
        <f t="shared" si="32"/>
        <v>0</v>
      </c>
      <c r="W281" s="83">
        <f t="shared" si="32"/>
        <v>0</v>
      </c>
      <c r="X281" s="83">
        <f t="shared" si="32"/>
        <v>0</v>
      </c>
      <c r="Y281" s="83">
        <f t="shared" si="32"/>
        <v>0</v>
      </c>
      <c r="Z281" s="83">
        <f t="shared" si="32"/>
        <v>0</v>
      </c>
      <c r="AA281" s="83">
        <f t="shared" si="32"/>
        <v>0</v>
      </c>
      <c r="AB281" s="83">
        <f t="shared" si="32"/>
        <v>0</v>
      </c>
      <c r="AC281" s="83">
        <f t="shared" si="32"/>
        <v>0</v>
      </c>
      <c r="AD281" s="83">
        <f t="shared" si="32"/>
        <v>0</v>
      </c>
      <c r="AE281" s="83">
        <f t="shared" si="32"/>
        <v>0</v>
      </c>
      <c r="AF281" s="83">
        <f t="shared" si="32"/>
        <v>0</v>
      </c>
      <c r="AG281" s="83">
        <f t="shared" si="32"/>
        <v>0</v>
      </c>
      <c r="AH281" s="83">
        <f>SUM(AH275,AH278:AH280)</f>
        <v>0</v>
      </c>
      <c r="AJ281" s="81"/>
      <c r="AK281" s="81"/>
    </row>
    <row r="282" spans="1:37" hidden="1" x14ac:dyDescent="0.25">
      <c r="A282" s="50"/>
      <c r="B282" s="84" t="s">
        <v>177</v>
      </c>
      <c r="C282" s="11"/>
      <c r="D282" s="85" t="s">
        <v>258</v>
      </c>
      <c r="E282" s="86" t="e">
        <f t="shared" ref="E282:AH282" si="33">IF(E42*E281&lt;&gt;0,E281/E42,NA())</f>
        <v>#N/A</v>
      </c>
      <c r="F282" s="86" t="e">
        <f t="shared" si="33"/>
        <v>#N/A</v>
      </c>
      <c r="G282" s="86" t="e">
        <f t="shared" si="33"/>
        <v>#N/A</v>
      </c>
      <c r="H282" s="86" t="e">
        <f t="shared" si="33"/>
        <v>#N/A</v>
      </c>
      <c r="I282" s="86" t="e">
        <f t="shared" si="33"/>
        <v>#N/A</v>
      </c>
      <c r="J282" s="86" t="e">
        <f t="shared" si="33"/>
        <v>#N/A</v>
      </c>
      <c r="K282" s="86" t="e">
        <f t="shared" si="33"/>
        <v>#N/A</v>
      </c>
      <c r="L282" s="86" t="e">
        <f t="shared" si="33"/>
        <v>#N/A</v>
      </c>
      <c r="M282" s="86" t="e">
        <f t="shared" si="33"/>
        <v>#N/A</v>
      </c>
      <c r="N282" s="86" t="e">
        <f t="shared" si="33"/>
        <v>#N/A</v>
      </c>
      <c r="O282" s="86" t="e">
        <f t="shared" si="33"/>
        <v>#N/A</v>
      </c>
      <c r="P282" s="86" t="e">
        <f t="shared" si="33"/>
        <v>#N/A</v>
      </c>
      <c r="Q282" s="86" t="e">
        <f t="shared" si="33"/>
        <v>#N/A</v>
      </c>
      <c r="R282" s="86" t="e">
        <f t="shared" si="33"/>
        <v>#N/A</v>
      </c>
      <c r="S282" s="86" t="e">
        <f t="shared" si="33"/>
        <v>#N/A</v>
      </c>
      <c r="T282" s="86" t="e">
        <f t="shared" si="33"/>
        <v>#N/A</v>
      </c>
      <c r="U282" s="86" t="e">
        <f t="shared" si="33"/>
        <v>#N/A</v>
      </c>
      <c r="V282" s="86" t="e">
        <f t="shared" si="33"/>
        <v>#N/A</v>
      </c>
      <c r="W282" s="86" t="e">
        <f t="shared" si="33"/>
        <v>#N/A</v>
      </c>
      <c r="X282" s="86" t="e">
        <f t="shared" si="33"/>
        <v>#N/A</v>
      </c>
      <c r="Y282" s="86" t="e">
        <f t="shared" si="33"/>
        <v>#N/A</v>
      </c>
      <c r="Z282" s="86" t="e">
        <f t="shared" si="33"/>
        <v>#N/A</v>
      </c>
      <c r="AA282" s="86" t="e">
        <f t="shared" si="33"/>
        <v>#N/A</v>
      </c>
      <c r="AB282" s="86" t="e">
        <f t="shared" si="33"/>
        <v>#N/A</v>
      </c>
      <c r="AC282" s="86" t="e">
        <f t="shared" si="33"/>
        <v>#N/A</v>
      </c>
      <c r="AD282" s="86" t="e">
        <f t="shared" si="33"/>
        <v>#N/A</v>
      </c>
      <c r="AE282" s="86" t="e">
        <f t="shared" si="33"/>
        <v>#N/A</v>
      </c>
      <c r="AF282" s="86" t="e">
        <f t="shared" si="33"/>
        <v>#N/A</v>
      </c>
      <c r="AG282" s="86" t="e">
        <f t="shared" si="33"/>
        <v>#N/A</v>
      </c>
      <c r="AH282" s="86" t="e">
        <f t="shared" si="33"/>
        <v>#N/A</v>
      </c>
      <c r="AJ282" s="84"/>
      <c r="AK282" s="84"/>
    </row>
    <row r="283" spans="1:37" x14ac:dyDescent="0.25">
      <c r="B283" s="57"/>
      <c r="C283" s="11"/>
      <c r="D283" s="5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J283" s="57"/>
      <c r="AK283" s="57"/>
    </row>
    <row r="284" spans="1:37" x14ac:dyDescent="0.25">
      <c r="A284" s="67"/>
      <c r="B284" s="68" t="s">
        <v>67</v>
      </c>
      <c r="C284" s="11"/>
      <c r="D284" s="76"/>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J284" s="68"/>
      <c r="AK284" s="68"/>
    </row>
    <row r="285" spans="1:37" x14ac:dyDescent="0.25">
      <c r="A285" s="50"/>
      <c r="B285" s="14" t="s">
        <v>156</v>
      </c>
      <c r="C285" s="11" t="s">
        <v>290</v>
      </c>
      <c r="D285" s="16" t="s">
        <v>148</v>
      </c>
      <c r="E285" s="77">
        <v>0</v>
      </c>
      <c r="F285" s="77">
        <v>0</v>
      </c>
      <c r="G285" s="77">
        <v>0</v>
      </c>
      <c r="H285" s="77">
        <v>0</v>
      </c>
      <c r="I285" s="77">
        <v>0</v>
      </c>
      <c r="J285" s="77">
        <v>0</v>
      </c>
      <c r="K285" s="77">
        <v>0</v>
      </c>
      <c r="L285" s="77">
        <v>0</v>
      </c>
      <c r="M285" s="77">
        <v>0</v>
      </c>
      <c r="N285" s="77">
        <v>0</v>
      </c>
      <c r="O285" s="77">
        <v>0</v>
      </c>
      <c r="P285" s="77">
        <v>0</v>
      </c>
      <c r="Q285" s="77">
        <v>0</v>
      </c>
      <c r="R285" s="77">
        <v>0</v>
      </c>
      <c r="S285" s="77">
        <v>0</v>
      </c>
      <c r="T285" s="77">
        <v>0</v>
      </c>
      <c r="U285" s="77">
        <v>0</v>
      </c>
      <c r="V285" s="77">
        <v>0</v>
      </c>
      <c r="W285" s="77">
        <v>0</v>
      </c>
      <c r="X285" s="77">
        <v>0</v>
      </c>
      <c r="Y285" s="77">
        <v>0</v>
      </c>
      <c r="Z285" s="77">
        <v>0</v>
      </c>
      <c r="AA285" s="77">
        <v>0</v>
      </c>
      <c r="AB285" s="77">
        <v>0</v>
      </c>
      <c r="AC285" s="77">
        <v>0</v>
      </c>
      <c r="AD285" s="77">
        <v>0</v>
      </c>
      <c r="AE285" s="77">
        <v>0</v>
      </c>
      <c r="AF285" s="77">
        <v>0</v>
      </c>
      <c r="AG285" s="77">
        <v>0</v>
      </c>
      <c r="AH285" s="77">
        <v>0</v>
      </c>
      <c r="AJ285" s="78"/>
      <c r="AK285" s="78"/>
    </row>
    <row r="286" spans="1:37" x14ac:dyDescent="0.25">
      <c r="A286" s="50"/>
      <c r="B286" s="79" t="s">
        <v>164</v>
      </c>
      <c r="C286" s="11" t="s">
        <v>291</v>
      </c>
      <c r="D286" s="16" t="s">
        <v>148</v>
      </c>
      <c r="E286" s="77">
        <v>0</v>
      </c>
      <c r="F286" s="77">
        <v>0</v>
      </c>
      <c r="G286" s="77">
        <v>0</v>
      </c>
      <c r="H286" s="77">
        <v>0</v>
      </c>
      <c r="I286" s="77">
        <v>0</v>
      </c>
      <c r="J286" s="77">
        <v>0</v>
      </c>
      <c r="K286" s="77">
        <v>0</v>
      </c>
      <c r="L286" s="77">
        <v>0</v>
      </c>
      <c r="M286" s="77">
        <v>0</v>
      </c>
      <c r="N286" s="77">
        <v>0</v>
      </c>
      <c r="O286" s="77">
        <v>0</v>
      </c>
      <c r="P286" s="77">
        <v>0</v>
      </c>
      <c r="Q286" s="77">
        <v>0</v>
      </c>
      <c r="R286" s="77">
        <v>0</v>
      </c>
      <c r="S286" s="77">
        <v>0</v>
      </c>
      <c r="T286" s="77">
        <v>0</v>
      </c>
      <c r="U286" s="77">
        <v>0</v>
      </c>
      <c r="V286" s="77">
        <v>0</v>
      </c>
      <c r="W286" s="77">
        <v>0</v>
      </c>
      <c r="X286" s="77">
        <v>0</v>
      </c>
      <c r="Y286" s="77">
        <v>0</v>
      </c>
      <c r="Z286" s="77">
        <v>0</v>
      </c>
      <c r="AA286" s="77">
        <v>0</v>
      </c>
      <c r="AB286" s="77">
        <v>0</v>
      </c>
      <c r="AC286" s="77">
        <v>0</v>
      </c>
      <c r="AD286" s="77">
        <v>0</v>
      </c>
      <c r="AE286" s="77">
        <v>0</v>
      </c>
      <c r="AF286" s="77">
        <v>0</v>
      </c>
      <c r="AG286" s="77">
        <v>0</v>
      </c>
      <c r="AH286" s="77">
        <v>0</v>
      </c>
      <c r="AJ286" s="80"/>
      <c r="AK286" s="80"/>
    </row>
    <row r="287" spans="1:37" x14ac:dyDescent="0.25">
      <c r="A287" s="40" t="b">
        <v>1</v>
      </c>
      <c r="B287" s="81" t="s">
        <v>166</v>
      </c>
      <c r="C287" s="11" t="s">
        <v>292</v>
      </c>
      <c r="D287" s="82" t="s">
        <v>148</v>
      </c>
      <c r="E287" s="83">
        <f t="shared" ref="E287:AC287" si="34">SUM(E285:E286)</f>
        <v>0</v>
      </c>
      <c r="F287" s="83">
        <f t="shared" si="34"/>
        <v>0</v>
      </c>
      <c r="G287" s="83">
        <f t="shared" si="34"/>
        <v>0</v>
      </c>
      <c r="H287" s="83">
        <f t="shared" si="34"/>
        <v>0</v>
      </c>
      <c r="I287" s="83">
        <f t="shared" si="34"/>
        <v>0</v>
      </c>
      <c r="J287" s="83">
        <f t="shared" si="34"/>
        <v>0</v>
      </c>
      <c r="K287" s="83">
        <f t="shared" si="34"/>
        <v>0</v>
      </c>
      <c r="L287" s="83">
        <f t="shared" si="34"/>
        <v>0</v>
      </c>
      <c r="M287" s="83">
        <f t="shared" si="34"/>
        <v>0</v>
      </c>
      <c r="N287" s="83">
        <f t="shared" si="34"/>
        <v>0</v>
      </c>
      <c r="O287" s="83">
        <f t="shared" si="34"/>
        <v>0</v>
      </c>
      <c r="P287" s="83">
        <f t="shared" si="34"/>
        <v>0</v>
      </c>
      <c r="Q287" s="83">
        <f t="shared" si="34"/>
        <v>0</v>
      </c>
      <c r="R287" s="83">
        <f t="shared" si="34"/>
        <v>0</v>
      </c>
      <c r="S287" s="83">
        <f t="shared" si="34"/>
        <v>0</v>
      </c>
      <c r="T287" s="83">
        <f t="shared" si="34"/>
        <v>0</v>
      </c>
      <c r="U287" s="83">
        <f t="shared" si="34"/>
        <v>0</v>
      </c>
      <c r="V287" s="83">
        <f t="shared" si="34"/>
        <v>0</v>
      </c>
      <c r="W287" s="83">
        <f t="shared" si="34"/>
        <v>0</v>
      </c>
      <c r="X287" s="83">
        <f t="shared" si="34"/>
        <v>0</v>
      </c>
      <c r="Y287" s="83">
        <f t="shared" si="34"/>
        <v>0</v>
      </c>
      <c r="Z287" s="83">
        <f t="shared" si="34"/>
        <v>0</v>
      </c>
      <c r="AA287" s="83">
        <f t="shared" si="34"/>
        <v>0</v>
      </c>
      <c r="AB287" s="83">
        <f t="shared" si="34"/>
        <v>0</v>
      </c>
      <c r="AC287" s="83">
        <f t="shared" si="34"/>
        <v>0</v>
      </c>
      <c r="AD287" s="83">
        <f>SUM(AD285:AD286)</f>
        <v>0</v>
      </c>
      <c r="AE287" s="83">
        <f>SUM(AE285:AE286)</f>
        <v>0</v>
      </c>
      <c r="AF287" s="83">
        <f>SUM(AF285:AF286)</f>
        <v>0</v>
      </c>
      <c r="AG287" s="83">
        <f>SUM(AG285:AG286)</f>
        <v>0</v>
      </c>
      <c r="AH287" s="83">
        <f>SUM(AH285:AH286)</f>
        <v>0</v>
      </c>
      <c r="AJ287" s="81"/>
      <c r="AK287" s="81"/>
    </row>
    <row r="288" spans="1:37" hidden="1" x14ac:dyDescent="0.25">
      <c r="A288" s="50"/>
      <c r="B288" s="84" t="s">
        <v>177</v>
      </c>
      <c r="C288" s="11"/>
      <c r="D288" s="85" t="s">
        <v>258</v>
      </c>
      <c r="E288" s="86" t="e">
        <f t="shared" ref="E288:AH288" si="35">IF(E43*E287&lt;&gt;0,E287/E43,NA())</f>
        <v>#N/A</v>
      </c>
      <c r="F288" s="86" t="e">
        <f t="shared" si="35"/>
        <v>#N/A</v>
      </c>
      <c r="G288" s="86" t="e">
        <f t="shared" si="35"/>
        <v>#N/A</v>
      </c>
      <c r="H288" s="86" t="e">
        <f t="shared" si="35"/>
        <v>#N/A</v>
      </c>
      <c r="I288" s="86" t="e">
        <f t="shared" si="35"/>
        <v>#N/A</v>
      </c>
      <c r="J288" s="86" t="e">
        <f t="shared" si="35"/>
        <v>#N/A</v>
      </c>
      <c r="K288" s="86" t="e">
        <f t="shared" si="35"/>
        <v>#N/A</v>
      </c>
      <c r="L288" s="86" t="e">
        <f t="shared" si="35"/>
        <v>#N/A</v>
      </c>
      <c r="M288" s="86" t="e">
        <f t="shared" si="35"/>
        <v>#N/A</v>
      </c>
      <c r="N288" s="86" t="e">
        <f t="shared" si="35"/>
        <v>#N/A</v>
      </c>
      <c r="O288" s="86" t="e">
        <f t="shared" si="35"/>
        <v>#N/A</v>
      </c>
      <c r="P288" s="86" t="e">
        <f t="shared" si="35"/>
        <v>#N/A</v>
      </c>
      <c r="Q288" s="86" t="e">
        <f t="shared" si="35"/>
        <v>#N/A</v>
      </c>
      <c r="R288" s="86" t="e">
        <f t="shared" si="35"/>
        <v>#N/A</v>
      </c>
      <c r="S288" s="86" t="e">
        <f t="shared" si="35"/>
        <v>#N/A</v>
      </c>
      <c r="T288" s="86" t="e">
        <f t="shared" si="35"/>
        <v>#N/A</v>
      </c>
      <c r="U288" s="86" t="e">
        <f t="shared" si="35"/>
        <v>#N/A</v>
      </c>
      <c r="V288" s="86" t="e">
        <f t="shared" si="35"/>
        <v>#N/A</v>
      </c>
      <c r="W288" s="86" t="e">
        <f t="shared" si="35"/>
        <v>#N/A</v>
      </c>
      <c r="X288" s="86" t="e">
        <f t="shared" si="35"/>
        <v>#N/A</v>
      </c>
      <c r="Y288" s="86" t="e">
        <f t="shared" si="35"/>
        <v>#N/A</v>
      </c>
      <c r="Z288" s="86" t="e">
        <f t="shared" si="35"/>
        <v>#N/A</v>
      </c>
      <c r="AA288" s="86" t="e">
        <f t="shared" si="35"/>
        <v>#N/A</v>
      </c>
      <c r="AB288" s="86" t="e">
        <f t="shared" si="35"/>
        <v>#N/A</v>
      </c>
      <c r="AC288" s="86" t="e">
        <f t="shared" si="35"/>
        <v>#N/A</v>
      </c>
      <c r="AD288" s="86" t="e">
        <f t="shared" si="35"/>
        <v>#N/A</v>
      </c>
      <c r="AE288" s="86" t="e">
        <f t="shared" si="35"/>
        <v>#N/A</v>
      </c>
      <c r="AF288" s="86" t="e">
        <f t="shared" si="35"/>
        <v>#N/A</v>
      </c>
      <c r="AG288" s="86" t="e">
        <f t="shared" si="35"/>
        <v>#N/A</v>
      </c>
      <c r="AH288" s="86" t="e">
        <f t="shared" si="35"/>
        <v>#N/A</v>
      </c>
      <c r="AJ288" s="84"/>
      <c r="AK288" s="84"/>
    </row>
    <row r="289" spans="1:37" x14ac:dyDescent="0.25">
      <c r="B289" s="57"/>
      <c r="C289" s="11"/>
      <c r="D289" s="5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J289" s="57"/>
      <c r="AK289" s="57"/>
    </row>
    <row r="290" spans="1:37" x14ac:dyDescent="0.25">
      <c r="A290" s="67"/>
      <c r="B290" s="68" t="s">
        <v>69</v>
      </c>
      <c r="C290" s="11"/>
      <c r="D290" s="76"/>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J290" s="68"/>
      <c r="AK290" s="68"/>
    </row>
    <row r="291" spans="1:37" x14ac:dyDescent="0.25">
      <c r="A291" s="50"/>
      <c r="B291" s="14" t="s">
        <v>168</v>
      </c>
      <c r="C291" s="11" t="s">
        <v>293</v>
      </c>
      <c r="D291" s="16" t="s">
        <v>148</v>
      </c>
      <c r="E291" s="77">
        <v>0</v>
      </c>
      <c r="F291" s="77">
        <v>0</v>
      </c>
      <c r="G291" s="77">
        <v>0</v>
      </c>
      <c r="H291" s="77">
        <v>0</v>
      </c>
      <c r="I291" s="77">
        <v>0</v>
      </c>
      <c r="J291" s="77">
        <v>0</v>
      </c>
      <c r="K291" s="77">
        <v>0</v>
      </c>
      <c r="L291" s="77">
        <v>0</v>
      </c>
      <c r="M291" s="77">
        <v>0</v>
      </c>
      <c r="N291" s="77">
        <v>0</v>
      </c>
      <c r="O291" s="77">
        <v>0</v>
      </c>
      <c r="P291" s="77">
        <v>0</v>
      </c>
      <c r="Q291" s="77">
        <v>0</v>
      </c>
      <c r="R291" s="77">
        <v>0</v>
      </c>
      <c r="S291" s="77">
        <v>0</v>
      </c>
      <c r="T291" s="77">
        <v>0</v>
      </c>
      <c r="U291" s="77">
        <v>0</v>
      </c>
      <c r="V291" s="77">
        <v>0</v>
      </c>
      <c r="W291" s="77">
        <v>0</v>
      </c>
      <c r="X291" s="77">
        <v>0</v>
      </c>
      <c r="Y291" s="77">
        <v>0</v>
      </c>
      <c r="Z291" s="77">
        <v>0</v>
      </c>
      <c r="AA291" s="77">
        <v>0</v>
      </c>
      <c r="AB291" s="77">
        <v>0</v>
      </c>
      <c r="AC291" s="77">
        <v>0</v>
      </c>
      <c r="AD291" s="77">
        <v>0</v>
      </c>
      <c r="AE291" s="77">
        <v>0</v>
      </c>
      <c r="AF291" s="77">
        <v>0</v>
      </c>
      <c r="AG291" s="77">
        <v>0</v>
      </c>
      <c r="AH291" s="77">
        <v>0</v>
      </c>
      <c r="AJ291" s="78"/>
      <c r="AK291" s="78"/>
    </row>
    <row r="292" spans="1:37" x14ac:dyDescent="0.25">
      <c r="A292" s="50"/>
      <c r="B292" s="14" t="s">
        <v>207</v>
      </c>
      <c r="C292" s="11" t="s">
        <v>294</v>
      </c>
      <c r="D292" s="16" t="s">
        <v>148</v>
      </c>
      <c r="E292" s="77">
        <v>0</v>
      </c>
      <c r="F292" s="77">
        <v>0</v>
      </c>
      <c r="G292" s="77">
        <v>0</v>
      </c>
      <c r="H292" s="77">
        <v>0</v>
      </c>
      <c r="I292" s="77">
        <v>0</v>
      </c>
      <c r="J292" s="77">
        <v>0</v>
      </c>
      <c r="K292" s="77">
        <v>0</v>
      </c>
      <c r="L292" s="77">
        <v>0</v>
      </c>
      <c r="M292" s="77">
        <v>0</v>
      </c>
      <c r="N292" s="77">
        <v>0</v>
      </c>
      <c r="O292" s="77">
        <v>0</v>
      </c>
      <c r="P292" s="77">
        <v>0</v>
      </c>
      <c r="Q292" s="77">
        <v>0</v>
      </c>
      <c r="R292" s="77">
        <v>0</v>
      </c>
      <c r="S292" s="77">
        <v>0</v>
      </c>
      <c r="T292" s="77">
        <v>0</v>
      </c>
      <c r="U292" s="77">
        <v>0</v>
      </c>
      <c r="V292" s="77">
        <v>0</v>
      </c>
      <c r="W292" s="77">
        <v>0</v>
      </c>
      <c r="X292" s="77">
        <v>0</v>
      </c>
      <c r="Y292" s="77">
        <v>0</v>
      </c>
      <c r="Z292" s="77">
        <v>0</v>
      </c>
      <c r="AA292" s="77">
        <v>0</v>
      </c>
      <c r="AB292" s="77">
        <v>0</v>
      </c>
      <c r="AC292" s="77">
        <v>0</v>
      </c>
      <c r="AD292" s="77">
        <v>0</v>
      </c>
      <c r="AE292" s="77">
        <v>0</v>
      </c>
      <c r="AF292" s="77">
        <v>0</v>
      </c>
      <c r="AG292" s="77">
        <v>0</v>
      </c>
      <c r="AH292" s="77">
        <v>0</v>
      </c>
      <c r="AJ292" s="78"/>
      <c r="AK292" s="78"/>
    </row>
    <row r="293" spans="1:37" x14ac:dyDescent="0.25">
      <c r="A293" s="50"/>
      <c r="B293" s="14" t="s">
        <v>154</v>
      </c>
      <c r="C293" s="11" t="s">
        <v>295</v>
      </c>
      <c r="D293" s="16" t="s">
        <v>148</v>
      </c>
      <c r="E293" s="77">
        <v>0</v>
      </c>
      <c r="F293" s="77">
        <v>0</v>
      </c>
      <c r="G293" s="77">
        <v>0</v>
      </c>
      <c r="H293" s="77">
        <v>0</v>
      </c>
      <c r="I293" s="77">
        <v>0</v>
      </c>
      <c r="J293" s="77">
        <v>0</v>
      </c>
      <c r="K293" s="77">
        <v>0</v>
      </c>
      <c r="L293" s="77">
        <v>0</v>
      </c>
      <c r="M293" s="77">
        <v>0</v>
      </c>
      <c r="N293" s="77">
        <v>0</v>
      </c>
      <c r="O293" s="77">
        <v>0</v>
      </c>
      <c r="P293" s="77">
        <v>0</v>
      </c>
      <c r="Q293" s="77">
        <v>0</v>
      </c>
      <c r="R293" s="77">
        <v>0</v>
      </c>
      <c r="S293" s="77">
        <v>0</v>
      </c>
      <c r="T293" s="77">
        <v>0</v>
      </c>
      <c r="U293" s="77">
        <v>0</v>
      </c>
      <c r="V293" s="77">
        <v>0</v>
      </c>
      <c r="W293" s="77">
        <v>0</v>
      </c>
      <c r="X293" s="77">
        <v>0</v>
      </c>
      <c r="Y293" s="77">
        <v>0</v>
      </c>
      <c r="Z293" s="77">
        <v>0</v>
      </c>
      <c r="AA293" s="77">
        <v>0</v>
      </c>
      <c r="AB293" s="77">
        <v>0</v>
      </c>
      <c r="AC293" s="77">
        <v>0</v>
      </c>
      <c r="AD293" s="77">
        <v>0</v>
      </c>
      <c r="AE293" s="77">
        <v>0</v>
      </c>
      <c r="AF293" s="77">
        <v>0</v>
      </c>
      <c r="AG293" s="77">
        <v>0</v>
      </c>
      <c r="AH293" s="77">
        <v>0</v>
      </c>
      <c r="AJ293" s="78"/>
      <c r="AK293" s="78"/>
    </row>
    <row r="294" spans="1:37" x14ac:dyDescent="0.25">
      <c r="A294" s="50"/>
      <c r="B294" s="14" t="s">
        <v>158</v>
      </c>
      <c r="C294" s="11" t="s">
        <v>296</v>
      </c>
      <c r="D294" s="16" t="s">
        <v>148</v>
      </c>
      <c r="E294" s="77">
        <v>0</v>
      </c>
      <c r="F294" s="77">
        <v>0</v>
      </c>
      <c r="G294" s="77">
        <v>0</v>
      </c>
      <c r="H294" s="77">
        <v>0</v>
      </c>
      <c r="I294" s="77">
        <v>0</v>
      </c>
      <c r="J294" s="77">
        <v>0</v>
      </c>
      <c r="K294" s="77">
        <v>0</v>
      </c>
      <c r="L294" s="77">
        <v>0</v>
      </c>
      <c r="M294" s="77">
        <v>0</v>
      </c>
      <c r="N294" s="77">
        <v>0</v>
      </c>
      <c r="O294" s="77">
        <v>0</v>
      </c>
      <c r="P294" s="77">
        <v>0</v>
      </c>
      <c r="Q294" s="77">
        <v>0</v>
      </c>
      <c r="R294" s="77">
        <v>0</v>
      </c>
      <c r="S294" s="77">
        <v>0</v>
      </c>
      <c r="T294" s="77">
        <v>0</v>
      </c>
      <c r="U294" s="77">
        <v>0</v>
      </c>
      <c r="V294" s="77">
        <v>0</v>
      </c>
      <c r="W294" s="77">
        <v>0</v>
      </c>
      <c r="X294" s="77">
        <v>0</v>
      </c>
      <c r="Y294" s="77">
        <v>0</v>
      </c>
      <c r="Z294" s="77">
        <v>0</v>
      </c>
      <c r="AA294" s="77">
        <v>0</v>
      </c>
      <c r="AB294" s="77">
        <v>0</v>
      </c>
      <c r="AC294" s="77">
        <v>0</v>
      </c>
      <c r="AD294" s="77">
        <v>0</v>
      </c>
      <c r="AE294" s="77">
        <v>0</v>
      </c>
      <c r="AF294" s="77">
        <v>0</v>
      </c>
      <c r="AG294" s="77">
        <v>0</v>
      </c>
      <c r="AH294" s="77">
        <v>0</v>
      </c>
      <c r="AJ294" s="78"/>
      <c r="AK294" s="78"/>
    </row>
    <row r="295" spans="1:37" x14ac:dyDescent="0.25">
      <c r="A295" s="50"/>
      <c r="B295" s="14" t="s">
        <v>162</v>
      </c>
      <c r="C295" s="11" t="s">
        <v>297</v>
      </c>
      <c r="D295" s="16" t="s">
        <v>148</v>
      </c>
      <c r="E295" s="77">
        <v>0</v>
      </c>
      <c r="F295" s="77">
        <v>0</v>
      </c>
      <c r="G295" s="77">
        <v>0</v>
      </c>
      <c r="H295" s="77">
        <v>0</v>
      </c>
      <c r="I295" s="77">
        <v>0</v>
      </c>
      <c r="J295" s="77">
        <v>0</v>
      </c>
      <c r="K295" s="77">
        <v>0</v>
      </c>
      <c r="L295" s="77">
        <v>0</v>
      </c>
      <c r="M295" s="77">
        <v>0</v>
      </c>
      <c r="N295" s="77">
        <v>0</v>
      </c>
      <c r="O295" s="77">
        <v>0</v>
      </c>
      <c r="P295" s="77">
        <v>0</v>
      </c>
      <c r="Q295" s="77">
        <v>0</v>
      </c>
      <c r="R295" s="77">
        <v>0</v>
      </c>
      <c r="S295" s="77">
        <v>0</v>
      </c>
      <c r="T295" s="77">
        <v>0</v>
      </c>
      <c r="U295" s="77">
        <v>0</v>
      </c>
      <c r="V295" s="77">
        <v>0</v>
      </c>
      <c r="W295" s="77">
        <v>0</v>
      </c>
      <c r="X295" s="77">
        <v>0</v>
      </c>
      <c r="Y295" s="77">
        <v>0</v>
      </c>
      <c r="Z295" s="77">
        <v>0</v>
      </c>
      <c r="AA295" s="77">
        <v>0</v>
      </c>
      <c r="AB295" s="77">
        <v>0</v>
      </c>
      <c r="AC295" s="77">
        <v>0</v>
      </c>
      <c r="AD295" s="77">
        <v>0</v>
      </c>
      <c r="AE295" s="77">
        <v>0</v>
      </c>
      <c r="AF295" s="77">
        <v>0</v>
      </c>
      <c r="AG295" s="77">
        <v>0</v>
      </c>
      <c r="AH295" s="77">
        <v>0</v>
      </c>
      <c r="AJ295" s="78"/>
      <c r="AK295" s="78"/>
    </row>
    <row r="296" spans="1:37" x14ac:dyDescent="0.25">
      <c r="A296" s="50"/>
      <c r="B296" s="79" t="s">
        <v>164</v>
      </c>
      <c r="C296" s="11" t="s">
        <v>298</v>
      </c>
      <c r="D296" s="16" t="s">
        <v>148</v>
      </c>
      <c r="E296" s="77">
        <v>0</v>
      </c>
      <c r="F296" s="77">
        <v>0</v>
      </c>
      <c r="G296" s="77">
        <v>0</v>
      </c>
      <c r="H296" s="77">
        <v>0</v>
      </c>
      <c r="I296" s="77">
        <v>0</v>
      </c>
      <c r="J296" s="77">
        <v>0</v>
      </c>
      <c r="K296" s="77">
        <v>0</v>
      </c>
      <c r="L296" s="77">
        <v>0</v>
      </c>
      <c r="M296" s="77">
        <v>0</v>
      </c>
      <c r="N296" s="77">
        <v>0</v>
      </c>
      <c r="O296" s="77">
        <v>0</v>
      </c>
      <c r="P296" s="77">
        <v>0</v>
      </c>
      <c r="Q296" s="77">
        <v>0</v>
      </c>
      <c r="R296" s="77">
        <v>0</v>
      </c>
      <c r="S296" s="77">
        <v>0</v>
      </c>
      <c r="T296" s="77">
        <v>0</v>
      </c>
      <c r="U296" s="77">
        <v>0</v>
      </c>
      <c r="V296" s="77">
        <v>0</v>
      </c>
      <c r="W296" s="77">
        <v>0</v>
      </c>
      <c r="X296" s="77">
        <v>0</v>
      </c>
      <c r="Y296" s="77">
        <v>0</v>
      </c>
      <c r="Z296" s="77">
        <v>0</v>
      </c>
      <c r="AA296" s="77">
        <v>0</v>
      </c>
      <c r="AB296" s="77">
        <v>0</v>
      </c>
      <c r="AC296" s="77">
        <v>0</v>
      </c>
      <c r="AD296" s="77">
        <v>0</v>
      </c>
      <c r="AE296" s="77">
        <v>0</v>
      </c>
      <c r="AF296" s="77">
        <v>0</v>
      </c>
      <c r="AG296" s="77">
        <v>0</v>
      </c>
      <c r="AH296" s="77">
        <v>0</v>
      </c>
      <c r="AJ296" s="80"/>
      <c r="AK296" s="80"/>
    </row>
    <row r="297" spans="1:37" x14ac:dyDescent="0.25">
      <c r="A297" s="40" t="b">
        <v>1</v>
      </c>
      <c r="B297" s="81" t="s">
        <v>166</v>
      </c>
      <c r="C297" s="11" t="s">
        <v>299</v>
      </c>
      <c r="D297" s="82" t="s">
        <v>148</v>
      </c>
      <c r="E297" s="83">
        <f t="shared" ref="E297:AH297" si="36">SUM(E291:E296)</f>
        <v>0</v>
      </c>
      <c r="F297" s="83">
        <f t="shared" si="36"/>
        <v>0</v>
      </c>
      <c r="G297" s="83">
        <f t="shared" si="36"/>
        <v>0</v>
      </c>
      <c r="H297" s="83">
        <f t="shared" si="36"/>
        <v>0</v>
      </c>
      <c r="I297" s="83">
        <f t="shared" si="36"/>
        <v>0</v>
      </c>
      <c r="J297" s="83">
        <f t="shared" si="36"/>
        <v>0</v>
      </c>
      <c r="K297" s="83">
        <f t="shared" si="36"/>
        <v>0</v>
      </c>
      <c r="L297" s="83">
        <f t="shared" si="36"/>
        <v>0</v>
      </c>
      <c r="M297" s="83">
        <f t="shared" si="36"/>
        <v>0</v>
      </c>
      <c r="N297" s="83">
        <f t="shared" si="36"/>
        <v>0</v>
      </c>
      <c r="O297" s="83">
        <f t="shared" si="36"/>
        <v>0</v>
      </c>
      <c r="P297" s="83">
        <f t="shared" si="36"/>
        <v>0</v>
      </c>
      <c r="Q297" s="83">
        <f t="shared" si="36"/>
        <v>0</v>
      </c>
      <c r="R297" s="83">
        <f t="shared" si="36"/>
        <v>0</v>
      </c>
      <c r="S297" s="83">
        <f t="shared" si="36"/>
        <v>0</v>
      </c>
      <c r="T297" s="83">
        <f t="shared" si="36"/>
        <v>0</v>
      </c>
      <c r="U297" s="83">
        <f t="shared" si="36"/>
        <v>0</v>
      </c>
      <c r="V297" s="83">
        <f t="shared" si="36"/>
        <v>0</v>
      </c>
      <c r="W297" s="83">
        <f t="shared" si="36"/>
        <v>0</v>
      </c>
      <c r="X297" s="83">
        <f t="shared" si="36"/>
        <v>0</v>
      </c>
      <c r="Y297" s="83">
        <f t="shared" si="36"/>
        <v>0</v>
      </c>
      <c r="Z297" s="83">
        <f t="shared" si="36"/>
        <v>0</v>
      </c>
      <c r="AA297" s="83">
        <f t="shared" si="36"/>
        <v>0</v>
      </c>
      <c r="AB297" s="83">
        <f t="shared" si="36"/>
        <v>0</v>
      </c>
      <c r="AC297" s="83">
        <f t="shared" si="36"/>
        <v>0</v>
      </c>
      <c r="AD297" s="83">
        <f t="shared" si="36"/>
        <v>0</v>
      </c>
      <c r="AE297" s="83">
        <f t="shared" si="36"/>
        <v>0</v>
      </c>
      <c r="AF297" s="83">
        <f t="shared" si="36"/>
        <v>0</v>
      </c>
      <c r="AG297" s="83">
        <f t="shared" si="36"/>
        <v>0</v>
      </c>
      <c r="AH297" s="83">
        <f t="shared" si="36"/>
        <v>0</v>
      </c>
      <c r="AJ297" s="81"/>
      <c r="AK297" s="81"/>
    </row>
    <row r="298" spans="1:37" hidden="1" x14ac:dyDescent="0.25">
      <c r="A298" s="50"/>
      <c r="B298" s="84" t="s">
        <v>177</v>
      </c>
      <c r="C298" s="11"/>
      <c r="D298" s="85" t="s">
        <v>258</v>
      </c>
      <c r="E298" s="86" t="e">
        <f t="shared" ref="E298:AH298" si="37">IF(E44*E297&lt;&gt;0,E297/E44,NA())</f>
        <v>#N/A</v>
      </c>
      <c r="F298" s="86" t="e">
        <f t="shared" si="37"/>
        <v>#N/A</v>
      </c>
      <c r="G298" s="86" t="e">
        <f t="shared" si="37"/>
        <v>#N/A</v>
      </c>
      <c r="H298" s="86" t="e">
        <f t="shared" si="37"/>
        <v>#N/A</v>
      </c>
      <c r="I298" s="86" t="e">
        <f t="shared" si="37"/>
        <v>#N/A</v>
      </c>
      <c r="J298" s="86" t="e">
        <f t="shared" si="37"/>
        <v>#N/A</v>
      </c>
      <c r="K298" s="86" t="e">
        <f t="shared" si="37"/>
        <v>#N/A</v>
      </c>
      <c r="L298" s="86" t="e">
        <f t="shared" si="37"/>
        <v>#N/A</v>
      </c>
      <c r="M298" s="86" t="e">
        <f t="shared" si="37"/>
        <v>#N/A</v>
      </c>
      <c r="N298" s="86" t="e">
        <f t="shared" si="37"/>
        <v>#N/A</v>
      </c>
      <c r="O298" s="86" t="e">
        <f t="shared" si="37"/>
        <v>#N/A</v>
      </c>
      <c r="P298" s="86" t="e">
        <f t="shared" si="37"/>
        <v>#N/A</v>
      </c>
      <c r="Q298" s="86" t="e">
        <f t="shared" si="37"/>
        <v>#N/A</v>
      </c>
      <c r="R298" s="86" t="e">
        <f t="shared" si="37"/>
        <v>#N/A</v>
      </c>
      <c r="S298" s="86" t="e">
        <f t="shared" si="37"/>
        <v>#N/A</v>
      </c>
      <c r="T298" s="86" t="e">
        <f t="shared" si="37"/>
        <v>#N/A</v>
      </c>
      <c r="U298" s="86" t="e">
        <f t="shared" si="37"/>
        <v>#N/A</v>
      </c>
      <c r="V298" s="86" t="e">
        <f t="shared" si="37"/>
        <v>#N/A</v>
      </c>
      <c r="W298" s="86" t="e">
        <f t="shared" si="37"/>
        <v>#N/A</v>
      </c>
      <c r="X298" s="86" t="e">
        <f t="shared" si="37"/>
        <v>#N/A</v>
      </c>
      <c r="Y298" s="86" t="e">
        <f t="shared" si="37"/>
        <v>#N/A</v>
      </c>
      <c r="Z298" s="86" t="e">
        <f t="shared" si="37"/>
        <v>#N/A</v>
      </c>
      <c r="AA298" s="86" t="e">
        <f t="shared" si="37"/>
        <v>#N/A</v>
      </c>
      <c r="AB298" s="86" t="e">
        <f t="shared" si="37"/>
        <v>#N/A</v>
      </c>
      <c r="AC298" s="86" t="e">
        <f t="shared" si="37"/>
        <v>#N/A</v>
      </c>
      <c r="AD298" s="86" t="e">
        <f t="shared" si="37"/>
        <v>#N/A</v>
      </c>
      <c r="AE298" s="86" t="e">
        <f t="shared" si="37"/>
        <v>#N/A</v>
      </c>
      <c r="AF298" s="86" t="e">
        <f t="shared" si="37"/>
        <v>#N/A</v>
      </c>
      <c r="AG298" s="86" t="e">
        <f t="shared" si="37"/>
        <v>#N/A</v>
      </c>
      <c r="AH298" s="86" t="e">
        <f t="shared" si="37"/>
        <v>#N/A</v>
      </c>
      <c r="AJ298" s="84"/>
      <c r="AK298" s="84"/>
    </row>
    <row r="299" spans="1:37" x14ac:dyDescent="0.25">
      <c r="A299" s="116"/>
      <c r="B299" s="116"/>
      <c r="C299" s="11"/>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J299" s="116"/>
      <c r="AK299" s="116"/>
    </row>
    <row r="300" spans="1:37" x14ac:dyDescent="0.25">
      <c r="A300" s="67"/>
      <c r="B300" s="68" t="s">
        <v>300</v>
      </c>
      <c r="C300" s="11"/>
      <c r="D300" s="76"/>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J300" s="68"/>
      <c r="AK300" s="68"/>
    </row>
    <row r="301" spans="1:37" x14ac:dyDescent="0.25">
      <c r="A301" s="50"/>
      <c r="B301" s="14" t="s">
        <v>168</v>
      </c>
      <c r="C301" s="11" t="s">
        <v>301</v>
      </c>
      <c r="D301" s="16" t="s">
        <v>148</v>
      </c>
      <c r="E301" s="112">
        <f>E238+E291</f>
        <v>0</v>
      </c>
      <c r="F301" s="112">
        <f t="shared" ref="F301:AH301" si="38">F238+F291</f>
        <v>0</v>
      </c>
      <c r="G301" s="112">
        <f t="shared" si="38"/>
        <v>0</v>
      </c>
      <c r="H301" s="112">
        <f t="shared" si="38"/>
        <v>0</v>
      </c>
      <c r="I301" s="112">
        <f t="shared" si="38"/>
        <v>0</v>
      </c>
      <c r="J301" s="112">
        <f t="shared" si="38"/>
        <v>0</v>
      </c>
      <c r="K301" s="112">
        <f t="shared" si="38"/>
        <v>0</v>
      </c>
      <c r="L301" s="112">
        <f t="shared" si="38"/>
        <v>0</v>
      </c>
      <c r="M301" s="112">
        <f t="shared" si="38"/>
        <v>0</v>
      </c>
      <c r="N301" s="112">
        <f t="shared" si="38"/>
        <v>0</v>
      </c>
      <c r="O301" s="112">
        <f t="shared" si="38"/>
        <v>0</v>
      </c>
      <c r="P301" s="112">
        <f t="shared" si="38"/>
        <v>0</v>
      </c>
      <c r="Q301" s="112">
        <f t="shared" si="38"/>
        <v>0</v>
      </c>
      <c r="R301" s="112">
        <f t="shared" si="38"/>
        <v>0</v>
      </c>
      <c r="S301" s="112">
        <f t="shared" si="38"/>
        <v>0</v>
      </c>
      <c r="T301" s="112">
        <f t="shared" si="38"/>
        <v>0</v>
      </c>
      <c r="U301" s="112">
        <f t="shared" si="38"/>
        <v>0</v>
      </c>
      <c r="V301" s="112">
        <f t="shared" si="38"/>
        <v>0</v>
      </c>
      <c r="W301" s="112">
        <f t="shared" si="38"/>
        <v>0</v>
      </c>
      <c r="X301" s="112">
        <f t="shared" si="38"/>
        <v>0</v>
      </c>
      <c r="Y301" s="112">
        <f t="shared" si="38"/>
        <v>0</v>
      </c>
      <c r="Z301" s="112">
        <f t="shared" si="38"/>
        <v>0</v>
      </c>
      <c r="AA301" s="112">
        <f t="shared" si="38"/>
        <v>0</v>
      </c>
      <c r="AB301" s="112">
        <f t="shared" si="38"/>
        <v>0</v>
      </c>
      <c r="AC301" s="112">
        <f t="shared" si="38"/>
        <v>0</v>
      </c>
      <c r="AD301" s="112">
        <f t="shared" si="38"/>
        <v>0</v>
      </c>
      <c r="AE301" s="112">
        <f t="shared" si="38"/>
        <v>0</v>
      </c>
      <c r="AF301" s="112">
        <f t="shared" si="38"/>
        <v>0</v>
      </c>
      <c r="AG301" s="112">
        <f t="shared" si="38"/>
        <v>0</v>
      </c>
      <c r="AH301" s="112">
        <f t="shared" si="38"/>
        <v>0</v>
      </c>
      <c r="AJ301" s="78"/>
      <c r="AK301" s="78"/>
    </row>
    <row r="302" spans="1:37" x14ac:dyDescent="0.25">
      <c r="A302" s="50"/>
      <c r="B302" s="14" t="s">
        <v>207</v>
      </c>
      <c r="C302" s="11" t="s">
        <v>302</v>
      </c>
      <c r="D302" s="16" t="s">
        <v>148</v>
      </c>
      <c r="E302" s="112">
        <f>E239+E275+E292</f>
        <v>0</v>
      </c>
      <c r="F302" s="112">
        <f t="shared" ref="F302:AH302" si="39">F239+F275+F292</f>
        <v>0</v>
      </c>
      <c r="G302" s="112">
        <f t="shared" si="39"/>
        <v>0</v>
      </c>
      <c r="H302" s="112">
        <f t="shared" si="39"/>
        <v>0</v>
      </c>
      <c r="I302" s="112">
        <f t="shared" si="39"/>
        <v>0</v>
      </c>
      <c r="J302" s="112">
        <f t="shared" si="39"/>
        <v>0</v>
      </c>
      <c r="K302" s="112">
        <f t="shared" si="39"/>
        <v>0</v>
      </c>
      <c r="L302" s="112">
        <f t="shared" si="39"/>
        <v>0</v>
      </c>
      <c r="M302" s="112">
        <f t="shared" si="39"/>
        <v>0</v>
      </c>
      <c r="N302" s="112">
        <f t="shared" si="39"/>
        <v>0</v>
      </c>
      <c r="O302" s="112">
        <f t="shared" si="39"/>
        <v>0</v>
      </c>
      <c r="P302" s="112">
        <f t="shared" si="39"/>
        <v>0</v>
      </c>
      <c r="Q302" s="112">
        <f t="shared" si="39"/>
        <v>0</v>
      </c>
      <c r="R302" s="112">
        <f t="shared" si="39"/>
        <v>0</v>
      </c>
      <c r="S302" s="112">
        <f t="shared" si="39"/>
        <v>0</v>
      </c>
      <c r="T302" s="112">
        <f t="shared" si="39"/>
        <v>0</v>
      </c>
      <c r="U302" s="112">
        <f t="shared" si="39"/>
        <v>0</v>
      </c>
      <c r="V302" s="112">
        <f t="shared" si="39"/>
        <v>0</v>
      </c>
      <c r="W302" s="112">
        <f t="shared" si="39"/>
        <v>0</v>
      </c>
      <c r="X302" s="112">
        <f t="shared" si="39"/>
        <v>0</v>
      </c>
      <c r="Y302" s="112">
        <f t="shared" si="39"/>
        <v>0</v>
      </c>
      <c r="Z302" s="112">
        <f t="shared" si="39"/>
        <v>0</v>
      </c>
      <c r="AA302" s="112">
        <f t="shared" si="39"/>
        <v>0</v>
      </c>
      <c r="AB302" s="112">
        <f t="shared" si="39"/>
        <v>0</v>
      </c>
      <c r="AC302" s="112">
        <f t="shared" si="39"/>
        <v>0</v>
      </c>
      <c r="AD302" s="112">
        <f t="shared" si="39"/>
        <v>0</v>
      </c>
      <c r="AE302" s="112">
        <f t="shared" si="39"/>
        <v>0</v>
      </c>
      <c r="AF302" s="112">
        <f t="shared" si="39"/>
        <v>0</v>
      </c>
      <c r="AG302" s="112">
        <f t="shared" si="39"/>
        <v>0</v>
      </c>
      <c r="AH302" s="112">
        <f t="shared" si="39"/>
        <v>0</v>
      </c>
      <c r="AJ302" s="78"/>
      <c r="AK302" s="78"/>
    </row>
    <row r="303" spans="1:37" x14ac:dyDescent="0.25">
      <c r="A303" s="50"/>
      <c r="B303" s="14" t="s">
        <v>152</v>
      </c>
      <c r="C303" s="11" t="s">
        <v>303</v>
      </c>
      <c r="D303" s="16" t="s">
        <v>148</v>
      </c>
      <c r="E303" s="112">
        <f>E240</f>
        <v>0</v>
      </c>
      <c r="F303" s="112">
        <f t="shared" ref="F303:AH303" si="40">F240</f>
        <v>0</v>
      </c>
      <c r="G303" s="112">
        <f t="shared" si="40"/>
        <v>0</v>
      </c>
      <c r="H303" s="112">
        <f t="shared" si="40"/>
        <v>0</v>
      </c>
      <c r="I303" s="112">
        <f t="shared" si="40"/>
        <v>0</v>
      </c>
      <c r="J303" s="112">
        <f t="shared" si="40"/>
        <v>0</v>
      </c>
      <c r="K303" s="112">
        <f t="shared" si="40"/>
        <v>0</v>
      </c>
      <c r="L303" s="112">
        <f t="shared" si="40"/>
        <v>0</v>
      </c>
      <c r="M303" s="112">
        <f t="shared" si="40"/>
        <v>0</v>
      </c>
      <c r="N303" s="112">
        <f t="shared" si="40"/>
        <v>0</v>
      </c>
      <c r="O303" s="112">
        <f t="shared" si="40"/>
        <v>0</v>
      </c>
      <c r="P303" s="112">
        <f t="shared" si="40"/>
        <v>0</v>
      </c>
      <c r="Q303" s="112">
        <f t="shared" si="40"/>
        <v>0</v>
      </c>
      <c r="R303" s="112">
        <f t="shared" si="40"/>
        <v>0</v>
      </c>
      <c r="S303" s="112">
        <f t="shared" si="40"/>
        <v>0</v>
      </c>
      <c r="T303" s="112">
        <f t="shared" si="40"/>
        <v>0</v>
      </c>
      <c r="U303" s="112">
        <f t="shared" si="40"/>
        <v>0</v>
      </c>
      <c r="V303" s="112">
        <f t="shared" si="40"/>
        <v>0</v>
      </c>
      <c r="W303" s="112">
        <f t="shared" si="40"/>
        <v>0</v>
      </c>
      <c r="X303" s="112">
        <f t="shared" si="40"/>
        <v>0</v>
      </c>
      <c r="Y303" s="112">
        <f t="shared" si="40"/>
        <v>0</v>
      </c>
      <c r="Z303" s="112">
        <f t="shared" si="40"/>
        <v>0</v>
      </c>
      <c r="AA303" s="112">
        <f t="shared" si="40"/>
        <v>0</v>
      </c>
      <c r="AB303" s="112">
        <f t="shared" si="40"/>
        <v>0</v>
      </c>
      <c r="AC303" s="112">
        <f t="shared" si="40"/>
        <v>0</v>
      </c>
      <c r="AD303" s="112">
        <f t="shared" si="40"/>
        <v>0</v>
      </c>
      <c r="AE303" s="112">
        <f t="shared" si="40"/>
        <v>0</v>
      </c>
      <c r="AF303" s="112">
        <f t="shared" si="40"/>
        <v>0</v>
      </c>
      <c r="AG303" s="112">
        <f t="shared" si="40"/>
        <v>0</v>
      </c>
      <c r="AH303" s="112">
        <f t="shared" si="40"/>
        <v>0</v>
      </c>
      <c r="AJ303" s="78"/>
      <c r="AK303" s="78"/>
    </row>
    <row r="304" spans="1:37" x14ac:dyDescent="0.25">
      <c r="A304" s="50"/>
      <c r="B304" s="14" t="s">
        <v>154</v>
      </c>
      <c r="C304" s="11" t="s">
        <v>304</v>
      </c>
      <c r="D304" s="16" t="s">
        <v>148</v>
      </c>
      <c r="E304" s="112">
        <f>E276+E293</f>
        <v>0</v>
      </c>
      <c r="F304" s="112">
        <f t="shared" ref="F304:AH304" si="41">F276+F293</f>
        <v>0</v>
      </c>
      <c r="G304" s="112">
        <f t="shared" si="41"/>
        <v>0</v>
      </c>
      <c r="H304" s="112">
        <f t="shared" si="41"/>
        <v>0</v>
      </c>
      <c r="I304" s="112">
        <f t="shared" si="41"/>
        <v>0</v>
      </c>
      <c r="J304" s="112">
        <f t="shared" si="41"/>
        <v>0</v>
      </c>
      <c r="K304" s="112">
        <f t="shared" si="41"/>
        <v>0</v>
      </c>
      <c r="L304" s="112">
        <f t="shared" si="41"/>
        <v>0</v>
      </c>
      <c r="M304" s="112">
        <f t="shared" si="41"/>
        <v>0</v>
      </c>
      <c r="N304" s="112">
        <f t="shared" si="41"/>
        <v>0</v>
      </c>
      <c r="O304" s="112">
        <f t="shared" si="41"/>
        <v>0</v>
      </c>
      <c r="P304" s="112">
        <f t="shared" si="41"/>
        <v>0</v>
      </c>
      <c r="Q304" s="112">
        <f t="shared" si="41"/>
        <v>0</v>
      </c>
      <c r="R304" s="112">
        <f t="shared" si="41"/>
        <v>0</v>
      </c>
      <c r="S304" s="112">
        <f t="shared" si="41"/>
        <v>0</v>
      </c>
      <c r="T304" s="112">
        <f t="shared" si="41"/>
        <v>0</v>
      </c>
      <c r="U304" s="112">
        <f t="shared" si="41"/>
        <v>0</v>
      </c>
      <c r="V304" s="112">
        <f t="shared" si="41"/>
        <v>0</v>
      </c>
      <c r="W304" s="112">
        <f t="shared" si="41"/>
        <v>0</v>
      </c>
      <c r="X304" s="112">
        <f t="shared" si="41"/>
        <v>0</v>
      </c>
      <c r="Y304" s="112">
        <f t="shared" si="41"/>
        <v>0</v>
      </c>
      <c r="Z304" s="112">
        <f t="shared" si="41"/>
        <v>0</v>
      </c>
      <c r="AA304" s="112">
        <f t="shared" si="41"/>
        <v>0</v>
      </c>
      <c r="AB304" s="112">
        <f t="shared" si="41"/>
        <v>0</v>
      </c>
      <c r="AC304" s="112">
        <f t="shared" si="41"/>
        <v>0</v>
      </c>
      <c r="AD304" s="112">
        <f t="shared" si="41"/>
        <v>0</v>
      </c>
      <c r="AE304" s="112">
        <f t="shared" si="41"/>
        <v>0</v>
      </c>
      <c r="AF304" s="112">
        <f t="shared" si="41"/>
        <v>0</v>
      </c>
      <c r="AG304" s="112">
        <f t="shared" si="41"/>
        <v>0</v>
      </c>
      <c r="AH304" s="112">
        <f t="shared" si="41"/>
        <v>0</v>
      </c>
      <c r="AJ304" s="78"/>
      <c r="AK304" s="78"/>
    </row>
    <row r="305" spans="1:37" x14ac:dyDescent="0.25">
      <c r="A305" s="50"/>
      <c r="B305" s="14" t="s">
        <v>156</v>
      </c>
      <c r="C305" s="11" t="s">
        <v>305</v>
      </c>
      <c r="D305" s="16" t="s">
        <v>148</v>
      </c>
      <c r="E305" s="112">
        <f>E285</f>
        <v>0</v>
      </c>
      <c r="F305" s="112">
        <f t="shared" ref="F305:AH305" si="42">F285</f>
        <v>0</v>
      </c>
      <c r="G305" s="112">
        <f t="shared" si="42"/>
        <v>0</v>
      </c>
      <c r="H305" s="112">
        <f t="shared" si="42"/>
        <v>0</v>
      </c>
      <c r="I305" s="112">
        <f t="shared" si="42"/>
        <v>0</v>
      </c>
      <c r="J305" s="112">
        <f t="shared" si="42"/>
        <v>0</v>
      </c>
      <c r="K305" s="112">
        <f t="shared" si="42"/>
        <v>0</v>
      </c>
      <c r="L305" s="112">
        <f t="shared" si="42"/>
        <v>0</v>
      </c>
      <c r="M305" s="112">
        <f t="shared" si="42"/>
        <v>0</v>
      </c>
      <c r="N305" s="112">
        <f t="shared" si="42"/>
        <v>0</v>
      </c>
      <c r="O305" s="112">
        <f t="shared" si="42"/>
        <v>0</v>
      </c>
      <c r="P305" s="112">
        <f t="shared" si="42"/>
        <v>0</v>
      </c>
      <c r="Q305" s="112">
        <f t="shared" si="42"/>
        <v>0</v>
      </c>
      <c r="R305" s="112">
        <f t="shared" si="42"/>
        <v>0</v>
      </c>
      <c r="S305" s="112">
        <f t="shared" si="42"/>
        <v>0</v>
      </c>
      <c r="T305" s="112">
        <f t="shared" si="42"/>
        <v>0</v>
      </c>
      <c r="U305" s="112">
        <f t="shared" si="42"/>
        <v>0</v>
      </c>
      <c r="V305" s="112">
        <f t="shared" si="42"/>
        <v>0</v>
      </c>
      <c r="W305" s="112">
        <f t="shared" si="42"/>
        <v>0</v>
      </c>
      <c r="X305" s="112">
        <f t="shared" si="42"/>
        <v>0</v>
      </c>
      <c r="Y305" s="112">
        <f t="shared" si="42"/>
        <v>0</v>
      </c>
      <c r="Z305" s="112">
        <f t="shared" si="42"/>
        <v>0</v>
      </c>
      <c r="AA305" s="112">
        <f t="shared" si="42"/>
        <v>0</v>
      </c>
      <c r="AB305" s="112">
        <f t="shared" si="42"/>
        <v>0</v>
      </c>
      <c r="AC305" s="112">
        <f t="shared" si="42"/>
        <v>0</v>
      </c>
      <c r="AD305" s="112">
        <f t="shared" si="42"/>
        <v>0</v>
      </c>
      <c r="AE305" s="112">
        <f t="shared" si="42"/>
        <v>0</v>
      </c>
      <c r="AF305" s="112">
        <f t="shared" si="42"/>
        <v>0</v>
      </c>
      <c r="AG305" s="112">
        <f t="shared" si="42"/>
        <v>0</v>
      </c>
      <c r="AH305" s="112">
        <f t="shared" si="42"/>
        <v>0</v>
      </c>
      <c r="AJ305" s="78"/>
      <c r="AK305" s="78"/>
    </row>
    <row r="306" spans="1:37" x14ac:dyDescent="0.25">
      <c r="A306" s="50"/>
      <c r="B306" s="14" t="s">
        <v>158</v>
      </c>
      <c r="C306" s="11" t="s">
        <v>306</v>
      </c>
      <c r="D306" s="16" t="s">
        <v>148</v>
      </c>
      <c r="E306" s="112">
        <f>E241+E277+E294</f>
        <v>0</v>
      </c>
      <c r="F306" s="112">
        <f t="shared" ref="F306:AH306" si="43">F241+F277+F294</f>
        <v>0</v>
      </c>
      <c r="G306" s="112">
        <f t="shared" si="43"/>
        <v>0</v>
      </c>
      <c r="H306" s="112">
        <f t="shared" si="43"/>
        <v>0</v>
      </c>
      <c r="I306" s="112">
        <f t="shared" si="43"/>
        <v>0</v>
      </c>
      <c r="J306" s="112">
        <f t="shared" si="43"/>
        <v>0</v>
      </c>
      <c r="K306" s="112">
        <f t="shared" si="43"/>
        <v>0</v>
      </c>
      <c r="L306" s="112">
        <f t="shared" si="43"/>
        <v>0</v>
      </c>
      <c r="M306" s="112">
        <f t="shared" si="43"/>
        <v>0</v>
      </c>
      <c r="N306" s="112">
        <f t="shared" si="43"/>
        <v>0</v>
      </c>
      <c r="O306" s="112">
        <f t="shared" si="43"/>
        <v>0</v>
      </c>
      <c r="P306" s="112">
        <f t="shared" si="43"/>
        <v>0</v>
      </c>
      <c r="Q306" s="112">
        <f t="shared" si="43"/>
        <v>0</v>
      </c>
      <c r="R306" s="112">
        <f t="shared" si="43"/>
        <v>0</v>
      </c>
      <c r="S306" s="112">
        <f t="shared" si="43"/>
        <v>0</v>
      </c>
      <c r="T306" s="112">
        <f t="shared" si="43"/>
        <v>0</v>
      </c>
      <c r="U306" s="112">
        <f t="shared" si="43"/>
        <v>0</v>
      </c>
      <c r="V306" s="112">
        <f t="shared" si="43"/>
        <v>0</v>
      </c>
      <c r="W306" s="112">
        <f t="shared" si="43"/>
        <v>0</v>
      </c>
      <c r="X306" s="112">
        <f t="shared" si="43"/>
        <v>0</v>
      </c>
      <c r="Y306" s="112">
        <f t="shared" si="43"/>
        <v>0</v>
      </c>
      <c r="Z306" s="112">
        <f t="shared" si="43"/>
        <v>0</v>
      </c>
      <c r="AA306" s="112">
        <f t="shared" si="43"/>
        <v>0</v>
      </c>
      <c r="AB306" s="112">
        <f t="shared" si="43"/>
        <v>0</v>
      </c>
      <c r="AC306" s="112">
        <f t="shared" si="43"/>
        <v>0</v>
      </c>
      <c r="AD306" s="112">
        <f t="shared" si="43"/>
        <v>0</v>
      </c>
      <c r="AE306" s="112">
        <f t="shared" si="43"/>
        <v>0</v>
      </c>
      <c r="AF306" s="112">
        <f t="shared" si="43"/>
        <v>0</v>
      </c>
      <c r="AG306" s="112">
        <f t="shared" si="43"/>
        <v>0</v>
      </c>
      <c r="AH306" s="112">
        <f t="shared" si="43"/>
        <v>0</v>
      </c>
      <c r="AJ306" s="78"/>
      <c r="AK306" s="78"/>
    </row>
    <row r="307" spans="1:37" x14ac:dyDescent="0.25">
      <c r="A307" s="50"/>
      <c r="B307" s="14" t="s">
        <v>160</v>
      </c>
      <c r="C307" s="11" t="s">
        <v>307</v>
      </c>
      <c r="D307" s="16" t="s">
        <v>148</v>
      </c>
      <c r="E307" s="112">
        <f>E242+E278</f>
        <v>0</v>
      </c>
      <c r="F307" s="112">
        <v>0</v>
      </c>
      <c r="G307" s="112">
        <v>0</v>
      </c>
      <c r="H307" s="112">
        <v>0</v>
      </c>
      <c r="I307" s="112">
        <v>0</v>
      </c>
      <c r="J307" s="112">
        <v>0</v>
      </c>
      <c r="K307" s="112">
        <v>0</v>
      </c>
      <c r="L307" s="112">
        <v>0</v>
      </c>
      <c r="M307" s="112">
        <v>0</v>
      </c>
      <c r="N307" s="112">
        <v>0</v>
      </c>
      <c r="O307" s="112">
        <v>0</v>
      </c>
      <c r="P307" s="112">
        <v>0</v>
      </c>
      <c r="Q307" s="112">
        <v>0</v>
      </c>
      <c r="R307" s="112">
        <v>0</v>
      </c>
      <c r="S307" s="112">
        <v>0</v>
      </c>
      <c r="T307" s="112">
        <v>0</v>
      </c>
      <c r="U307" s="112">
        <v>0</v>
      </c>
      <c r="V307" s="112">
        <v>0</v>
      </c>
      <c r="W307" s="112">
        <v>0</v>
      </c>
      <c r="X307" s="112">
        <v>0</v>
      </c>
      <c r="Y307" s="112">
        <v>0</v>
      </c>
      <c r="Z307" s="112">
        <v>0</v>
      </c>
      <c r="AA307" s="112">
        <v>0</v>
      </c>
      <c r="AB307" s="112">
        <v>0</v>
      </c>
      <c r="AC307" s="112">
        <v>0</v>
      </c>
      <c r="AD307" s="112">
        <v>0</v>
      </c>
      <c r="AE307" s="112">
        <v>0</v>
      </c>
      <c r="AF307" s="112">
        <v>0</v>
      </c>
      <c r="AG307" s="112">
        <v>0</v>
      </c>
      <c r="AH307" s="112">
        <f>AH278+AH242</f>
        <v>0</v>
      </c>
      <c r="AJ307" s="78"/>
      <c r="AK307" s="78"/>
    </row>
    <row r="308" spans="1:37" x14ac:dyDescent="0.25">
      <c r="A308" s="50"/>
      <c r="B308" s="14" t="s">
        <v>162</v>
      </c>
      <c r="C308" s="11" t="s">
        <v>308</v>
      </c>
      <c r="D308" s="16" t="s">
        <v>148</v>
      </c>
      <c r="E308" s="112">
        <v>0</v>
      </c>
      <c r="F308" s="112">
        <v>0</v>
      </c>
      <c r="G308" s="112">
        <v>0</v>
      </c>
      <c r="H308" s="112">
        <v>0</v>
      </c>
      <c r="I308" s="112">
        <v>0</v>
      </c>
      <c r="J308" s="112">
        <v>0</v>
      </c>
      <c r="K308" s="112">
        <v>0</v>
      </c>
      <c r="L308" s="112">
        <v>0</v>
      </c>
      <c r="M308" s="112">
        <v>0</v>
      </c>
      <c r="N308" s="112">
        <v>0</v>
      </c>
      <c r="O308" s="112">
        <v>0</v>
      </c>
      <c r="P308" s="112">
        <v>0</v>
      </c>
      <c r="Q308" s="112">
        <v>0</v>
      </c>
      <c r="R308" s="112">
        <v>0</v>
      </c>
      <c r="S308" s="112">
        <v>0</v>
      </c>
      <c r="T308" s="112">
        <v>0</v>
      </c>
      <c r="U308" s="112">
        <v>0</v>
      </c>
      <c r="V308" s="112">
        <v>0</v>
      </c>
      <c r="W308" s="112">
        <v>0</v>
      </c>
      <c r="X308" s="112">
        <v>0</v>
      </c>
      <c r="Y308" s="112">
        <v>0</v>
      </c>
      <c r="Z308" s="112">
        <v>0</v>
      </c>
      <c r="AA308" s="112">
        <v>0</v>
      </c>
      <c r="AB308" s="112">
        <v>0</v>
      </c>
      <c r="AC308" s="112">
        <v>0</v>
      </c>
      <c r="AD308" s="112">
        <v>0</v>
      </c>
      <c r="AE308" s="112">
        <v>0</v>
      </c>
      <c r="AF308" s="112">
        <v>0</v>
      </c>
      <c r="AG308" s="112">
        <v>0</v>
      </c>
      <c r="AH308" s="112">
        <f>AH295+AH279</f>
        <v>0</v>
      </c>
      <c r="AJ308" s="78"/>
      <c r="AK308" s="78"/>
    </row>
    <row r="309" spans="1:37" x14ac:dyDescent="0.25">
      <c r="A309" s="50"/>
      <c r="B309" s="79" t="s">
        <v>164</v>
      </c>
      <c r="C309" s="11" t="s">
        <v>309</v>
      </c>
      <c r="D309" s="16" t="s">
        <v>148</v>
      </c>
      <c r="E309" s="112">
        <v>0</v>
      </c>
      <c r="F309" s="112">
        <v>0</v>
      </c>
      <c r="G309" s="112">
        <v>0</v>
      </c>
      <c r="H309" s="112">
        <v>0</v>
      </c>
      <c r="I309" s="112">
        <v>0</v>
      </c>
      <c r="J309" s="112">
        <v>0</v>
      </c>
      <c r="K309" s="112">
        <v>0</v>
      </c>
      <c r="L309" s="112">
        <v>0</v>
      </c>
      <c r="M309" s="112">
        <v>0</v>
      </c>
      <c r="N309" s="112">
        <v>0</v>
      </c>
      <c r="O309" s="112">
        <v>0</v>
      </c>
      <c r="P309" s="112">
        <v>0</v>
      </c>
      <c r="Q309" s="112">
        <v>0</v>
      </c>
      <c r="R309" s="112">
        <v>0</v>
      </c>
      <c r="S309" s="112">
        <v>0</v>
      </c>
      <c r="T309" s="112">
        <v>0</v>
      </c>
      <c r="U309" s="112">
        <v>0</v>
      </c>
      <c r="V309" s="112">
        <v>0</v>
      </c>
      <c r="W309" s="112">
        <v>0</v>
      </c>
      <c r="X309" s="112">
        <v>0</v>
      </c>
      <c r="Y309" s="112">
        <v>0</v>
      </c>
      <c r="Z309" s="112">
        <v>0</v>
      </c>
      <c r="AA309" s="112">
        <v>0</v>
      </c>
      <c r="AB309" s="112">
        <v>0</v>
      </c>
      <c r="AC309" s="112">
        <v>0</v>
      </c>
      <c r="AD309" s="112">
        <v>0</v>
      </c>
      <c r="AE309" s="112">
        <v>0</v>
      </c>
      <c r="AF309" s="112">
        <v>0</v>
      </c>
      <c r="AG309" s="112">
        <v>0</v>
      </c>
      <c r="AH309" s="112">
        <f>AH296+AH286+AH280+AH243</f>
        <v>0</v>
      </c>
      <c r="AJ309" s="80"/>
      <c r="AK309" s="80"/>
    </row>
    <row r="310" spans="1:37" x14ac:dyDescent="0.25">
      <c r="A310" s="50"/>
      <c r="B310" s="81" t="s">
        <v>166</v>
      </c>
      <c r="C310" s="11" t="s">
        <v>310</v>
      </c>
      <c r="D310" s="82" t="s">
        <v>148</v>
      </c>
      <c r="E310" s="83">
        <f>SUM(E301:E309)</f>
        <v>0</v>
      </c>
      <c r="F310" s="83">
        <f t="shared" ref="F310:AD310" si="44">SUM(F301:F309)</f>
        <v>0</v>
      </c>
      <c r="G310" s="83">
        <f t="shared" si="44"/>
        <v>0</v>
      </c>
      <c r="H310" s="83">
        <f t="shared" si="44"/>
        <v>0</v>
      </c>
      <c r="I310" s="83">
        <f t="shared" si="44"/>
        <v>0</v>
      </c>
      <c r="J310" s="83">
        <f t="shared" si="44"/>
        <v>0</v>
      </c>
      <c r="K310" s="83">
        <f t="shared" si="44"/>
        <v>0</v>
      </c>
      <c r="L310" s="83">
        <f t="shared" si="44"/>
        <v>0</v>
      </c>
      <c r="M310" s="83">
        <f t="shared" si="44"/>
        <v>0</v>
      </c>
      <c r="N310" s="83">
        <f t="shared" si="44"/>
        <v>0</v>
      </c>
      <c r="O310" s="83">
        <f t="shared" si="44"/>
        <v>0</v>
      </c>
      <c r="P310" s="83">
        <f t="shared" si="44"/>
        <v>0</v>
      </c>
      <c r="Q310" s="83">
        <f t="shared" si="44"/>
        <v>0</v>
      </c>
      <c r="R310" s="83">
        <f t="shared" si="44"/>
        <v>0</v>
      </c>
      <c r="S310" s="83">
        <f t="shared" si="44"/>
        <v>0</v>
      </c>
      <c r="T310" s="83">
        <f t="shared" si="44"/>
        <v>0</v>
      </c>
      <c r="U310" s="83">
        <f t="shared" si="44"/>
        <v>0</v>
      </c>
      <c r="V310" s="83">
        <f t="shared" si="44"/>
        <v>0</v>
      </c>
      <c r="W310" s="83">
        <f t="shared" si="44"/>
        <v>0</v>
      </c>
      <c r="X310" s="83">
        <f t="shared" si="44"/>
        <v>0</v>
      </c>
      <c r="Y310" s="83">
        <f t="shared" si="44"/>
        <v>0</v>
      </c>
      <c r="Z310" s="83">
        <f t="shared" si="44"/>
        <v>0</v>
      </c>
      <c r="AA310" s="83">
        <f t="shared" si="44"/>
        <v>0</v>
      </c>
      <c r="AB310" s="83">
        <f t="shared" si="44"/>
        <v>0</v>
      </c>
      <c r="AC310" s="83">
        <f t="shared" si="44"/>
        <v>0</v>
      </c>
      <c r="AD310" s="83">
        <f t="shared" si="44"/>
        <v>0</v>
      </c>
      <c r="AE310" s="83">
        <f>SUM(AE301:AE309)</f>
        <v>0</v>
      </c>
      <c r="AF310" s="83">
        <f>SUM(AF301:AF309)</f>
        <v>0</v>
      </c>
      <c r="AG310" s="83">
        <f>SUM(AG301:AG309)</f>
        <v>0</v>
      </c>
      <c r="AH310" s="83">
        <f>SUM(AH301:AH309)</f>
        <v>0</v>
      </c>
      <c r="AJ310" s="81"/>
      <c r="AK310" s="81"/>
    </row>
    <row r="311" spans="1:37" hidden="1" x14ac:dyDescent="0.25">
      <c r="A311" s="50"/>
      <c r="B311" s="84" t="s">
        <v>177</v>
      </c>
      <c r="C311" s="11"/>
      <c r="D311" s="85" t="s">
        <v>258</v>
      </c>
      <c r="E311" s="86" t="e">
        <f t="shared" ref="E311:AH311" si="45">IF(E310*E45&lt;&gt;0,E310/E45,NA())</f>
        <v>#N/A</v>
      </c>
      <c r="F311" s="86" t="e">
        <f t="shared" si="45"/>
        <v>#N/A</v>
      </c>
      <c r="G311" s="86" t="e">
        <f t="shared" si="45"/>
        <v>#N/A</v>
      </c>
      <c r="H311" s="86" t="e">
        <f t="shared" si="45"/>
        <v>#N/A</v>
      </c>
      <c r="I311" s="86" t="e">
        <f t="shared" si="45"/>
        <v>#N/A</v>
      </c>
      <c r="J311" s="86" t="e">
        <f t="shared" si="45"/>
        <v>#N/A</v>
      </c>
      <c r="K311" s="86" t="e">
        <f t="shared" si="45"/>
        <v>#N/A</v>
      </c>
      <c r="L311" s="86" t="e">
        <f t="shared" si="45"/>
        <v>#N/A</v>
      </c>
      <c r="M311" s="86" t="e">
        <f t="shared" si="45"/>
        <v>#N/A</v>
      </c>
      <c r="N311" s="86" t="e">
        <f t="shared" si="45"/>
        <v>#N/A</v>
      </c>
      <c r="O311" s="86" t="e">
        <f t="shared" si="45"/>
        <v>#N/A</v>
      </c>
      <c r="P311" s="86" t="e">
        <f t="shared" si="45"/>
        <v>#N/A</v>
      </c>
      <c r="Q311" s="86" t="e">
        <f t="shared" si="45"/>
        <v>#N/A</v>
      </c>
      <c r="R311" s="86" t="e">
        <f t="shared" si="45"/>
        <v>#N/A</v>
      </c>
      <c r="S311" s="86" t="e">
        <f t="shared" si="45"/>
        <v>#N/A</v>
      </c>
      <c r="T311" s="86" t="e">
        <f t="shared" si="45"/>
        <v>#N/A</v>
      </c>
      <c r="U311" s="86" t="e">
        <f t="shared" si="45"/>
        <v>#N/A</v>
      </c>
      <c r="V311" s="86" t="e">
        <f t="shared" si="45"/>
        <v>#N/A</v>
      </c>
      <c r="W311" s="86" t="e">
        <f t="shared" si="45"/>
        <v>#N/A</v>
      </c>
      <c r="X311" s="86" t="e">
        <f t="shared" si="45"/>
        <v>#N/A</v>
      </c>
      <c r="Y311" s="86" t="e">
        <f t="shared" si="45"/>
        <v>#N/A</v>
      </c>
      <c r="Z311" s="86" t="e">
        <f t="shared" si="45"/>
        <v>#N/A</v>
      </c>
      <c r="AA311" s="86" t="e">
        <f t="shared" si="45"/>
        <v>#N/A</v>
      </c>
      <c r="AB311" s="86" t="e">
        <f t="shared" si="45"/>
        <v>#N/A</v>
      </c>
      <c r="AC311" s="86" t="e">
        <f t="shared" si="45"/>
        <v>#N/A</v>
      </c>
      <c r="AD311" s="86" t="e">
        <f t="shared" si="45"/>
        <v>#N/A</v>
      </c>
      <c r="AE311" s="86" t="e">
        <f t="shared" si="45"/>
        <v>#N/A</v>
      </c>
      <c r="AF311" s="86" t="e">
        <f t="shared" si="45"/>
        <v>#N/A</v>
      </c>
      <c r="AG311" s="86" t="e">
        <f t="shared" si="45"/>
        <v>#N/A</v>
      </c>
      <c r="AH311" s="86" t="e">
        <f t="shared" si="45"/>
        <v>#N/A</v>
      </c>
      <c r="AJ311" s="81"/>
      <c r="AK311" s="81"/>
    </row>
    <row r="312" spans="1:37" hidden="1" x14ac:dyDescent="0.25">
      <c r="A312" s="50"/>
      <c r="B312" s="84" t="s">
        <v>250</v>
      </c>
      <c r="C312" s="11"/>
      <c r="D312" s="84"/>
      <c r="E312" s="86">
        <f>IF(ISERROR(E470),NA(),E470)</f>
        <v>0</v>
      </c>
      <c r="F312" s="86">
        <f t="shared" ref="F312:AH312" si="46">IF(ISERROR(F470),NA(),F470)</f>
        <v>0</v>
      </c>
      <c r="G312" s="86">
        <f t="shared" si="46"/>
        <v>0</v>
      </c>
      <c r="H312" s="86">
        <f t="shared" si="46"/>
        <v>0</v>
      </c>
      <c r="I312" s="86">
        <f t="shared" si="46"/>
        <v>0</v>
      </c>
      <c r="J312" s="86">
        <f t="shared" si="46"/>
        <v>0</v>
      </c>
      <c r="K312" s="86">
        <f t="shared" si="46"/>
        <v>0</v>
      </c>
      <c r="L312" s="86">
        <f t="shared" si="46"/>
        <v>0</v>
      </c>
      <c r="M312" s="86">
        <f t="shared" si="46"/>
        <v>0</v>
      </c>
      <c r="N312" s="86">
        <f t="shared" si="46"/>
        <v>0</v>
      </c>
      <c r="O312" s="86">
        <f t="shared" si="46"/>
        <v>0</v>
      </c>
      <c r="P312" s="86">
        <f t="shared" si="46"/>
        <v>0</v>
      </c>
      <c r="Q312" s="86">
        <f t="shared" si="46"/>
        <v>0</v>
      </c>
      <c r="R312" s="86">
        <f t="shared" si="46"/>
        <v>0</v>
      </c>
      <c r="S312" s="86">
        <f t="shared" si="46"/>
        <v>0</v>
      </c>
      <c r="T312" s="86">
        <f t="shared" si="46"/>
        <v>0</v>
      </c>
      <c r="U312" s="86">
        <f t="shared" si="46"/>
        <v>0</v>
      </c>
      <c r="V312" s="86">
        <f t="shared" si="46"/>
        <v>0</v>
      </c>
      <c r="W312" s="86">
        <f t="shared" si="46"/>
        <v>0</v>
      </c>
      <c r="X312" s="86">
        <f t="shared" si="46"/>
        <v>0</v>
      </c>
      <c r="Y312" s="86">
        <f t="shared" si="46"/>
        <v>0</v>
      </c>
      <c r="Z312" s="86">
        <f t="shared" si="46"/>
        <v>0</v>
      </c>
      <c r="AA312" s="86">
        <f t="shared" si="46"/>
        <v>0</v>
      </c>
      <c r="AB312" s="86">
        <f t="shared" si="46"/>
        <v>0</v>
      </c>
      <c r="AC312" s="86">
        <f t="shared" si="46"/>
        <v>0</v>
      </c>
      <c r="AD312" s="86">
        <f t="shared" si="46"/>
        <v>0</v>
      </c>
      <c r="AE312" s="86">
        <f t="shared" si="46"/>
        <v>0</v>
      </c>
      <c r="AF312" s="86">
        <f t="shared" si="46"/>
        <v>0</v>
      </c>
      <c r="AG312" s="86">
        <f t="shared" si="46"/>
        <v>0</v>
      </c>
      <c r="AH312" s="86">
        <f t="shared" si="46"/>
        <v>0</v>
      </c>
      <c r="AJ312" s="84"/>
      <c r="AK312" s="84"/>
    </row>
    <row r="313" spans="1:37" x14ac:dyDescent="0.25">
      <c r="A313" s="50"/>
      <c r="B313" s="57"/>
      <c r="C313" s="11"/>
      <c r="D313" s="57"/>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J313" s="57"/>
      <c r="AK313" s="57"/>
    </row>
    <row r="314" spans="1:37" x14ac:dyDescent="0.25">
      <c r="A314" s="67"/>
      <c r="B314" s="68" t="s">
        <v>311</v>
      </c>
      <c r="C314" s="11"/>
      <c r="D314" s="76"/>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c r="AH314" s="70"/>
      <c r="AJ314" s="68"/>
      <c r="AK314" s="68"/>
    </row>
    <row r="315" spans="1:37" x14ac:dyDescent="0.25">
      <c r="A315" s="50"/>
      <c r="B315" s="14" t="s">
        <v>168</v>
      </c>
      <c r="C315" s="11" t="s">
        <v>312</v>
      </c>
      <c r="D315" s="16" t="s">
        <v>148</v>
      </c>
      <c r="E315" s="77">
        <v>0</v>
      </c>
      <c r="F315" s="77">
        <v>0</v>
      </c>
      <c r="G315" s="77">
        <v>0</v>
      </c>
      <c r="H315" s="77">
        <v>0</v>
      </c>
      <c r="I315" s="77">
        <v>0</v>
      </c>
      <c r="J315" s="77">
        <v>0</v>
      </c>
      <c r="K315" s="77">
        <v>0</v>
      </c>
      <c r="L315" s="77">
        <v>0</v>
      </c>
      <c r="M315" s="77">
        <v>0</v>
      </c>
      <c r="N315" s="77">
        <v>0</v>
      </c>
      <c r="O315" s="77">
        <v>0</v>
      </c>
      <c r="P315" s="77">
        <v>0</v>
      </c>
      <c r="Q315" s="77">
        <v>0</v>
      </c>
      <c r="R315" s="77">
        <v>0</v>
      </c>
      <c r="S315" s="77">
        <v>0</v>
      </c>
      <c r="T315" s="77">
        <v>0</v>
      </c>
      <c r="U315" s="77">
        <v>0</v>
      </c>
      <c r="V315" s="77">
        <v>0</v>
      </c>
      <c r="W315" s="77">
        <v>0</v>
      </c>
      <c r="X315" s="77">
        <v>0</v>
      </c>
      <c r="Y315" s="77">
        <v>0</v>
      </c>
      <c r="Z315" s="77">
        <v>0</v>
      </c>
      <c r="AA315" s="77">
        <v>0</v>
      </c>
      <c r="AB315" s="77">
        <v>0</v>
      </c>
      <c r="AC315" s="77">
        <v>0</v>
      </c>
      <c r="AD315" s="77">
        <v>0</v>
      </c>
      <c r="AE315" s="77">
        <v>0</v>
      </c>
      <c r="AF315" s="77">
        <v>0</v>
      </c>
      <c r="AG315" s="77">
        <v>0</v>
      </c>
      <c r="AH315" s="77">
        <v>0</v>
      </c>
      <c r="AJ315" s="78"/>
      <c r="AK315" s="78"/>
    </row>
    <row r="316" spans="1:37" x14ac:dyDescent="0.25">
      <c r="A316" s="50"/>
      <c r="B316" s="14" t="s">
        <v>207</v>
      </c>
      <c r="C316" s="11" t="s">
        <v>313</v>
      </c>
      <c r="D316" s="16" t="s">
        <v>148</v>
      </c>
      <c r="E316" s="77">
        <v>0</v>
      </c>
      <c r="F316" s="77">
        <v>0</v>
      </c>
      <c r="G316" s="77">
        <v>0</v>
      </c>
      <c r="H316" s="77">
        <v>0</v>
      </c>
      <c r="I316" s="77">
        <v>0</v>
      </c>
      <c r="J316" s="77">
        <v>0</v>
      </c>
      <c r="K316" s="77">
        <v>0</v>
      </c>
      <c r="L316" s="77">
        <v>0</v>
      </c>
      <c r="M316" s="77">
        <v>0</v>
      </c>
      <c r="N316" s="77">
        <v>0</v>
      </c>
      <c r="O316" s="77">
        <v>0</v>
      </c>
      <c r="P316" s="77">
        <v>0</v>
      </c>
      <c r="Q316" s="77">
        <v>0</v>
      </c>
      <c r="R316" s="77">
        <v>0</v>
      </c>
      <c r="S316" s="77">
        <v>0</v>
      </c>
      <c r="T316" s="77">
        <v>0</v>
      </c>
      <c r="U316" s="77">
        <v>0</v>
      </c>
      <c r="V316" s="77">
        <v>0</v>
      </c>
      <c r="W316" s="77">
        <v>0</v>
      </c>
      <c r="X316" s="77">
        <v>0</v>
      </c>
      <c r="Y316" s="77">
        <v>0</v>
      </c>
      <c r="Z316" s="77">
        <v>0</v>
      </c>
      <c r="AA316" s="77">
        <v>0</v>
      </c>
      <c r="AB316" s="77">
        <v>0</v>
      </c>
      <c r="AC316" s="77">
        <v>0</v>
      </c>
      <c r="AD316" s="77">
        <v>0</v>
      </c>
      <c r="AE316" s="77">
        <v>0</v>
      </c>
      <c r="AF316" s="77">
        <v>0</v>
      </c>
      <c r="AG316" s="77">
        <v>0</v>
      </c>
      <c r="AH316" s="77">
        <v>0</v>
      </c>
      <c r="AJ316" s="78"/>
      <c r="AK316" s="78"/>
    </row>
    <row r="317" spans="1:37" x14ac:dyDescent="0.25">
      <c r="A317" s="50"/>
      <c r="B317" s="14" t="s">
        <v>152</v>
      </c>
      <c r="C317" s="11" t="s">
        <v>314</v>
      </c>
      <c r="D317" s="16" t="s">
        <v>148</v>
      </c>
      <c r="E317" s="77">
        <v>0</v>
      </c>
      <c r="F317" s="77">
        <v>0</v>
      </c>
      <c r="G317" s="77">
        <v>0</v>
      </c>
      <c r="H317" s="77">
        <v>0</v>
      </c>
      <c r="I317" s="77">
        <v>0</v>
      </c>
      <c r="J317" s="77">
        <v>0</v>
      </c>
      <c r="K317" s="77">
        <v>0</v>
      </c>
      <c r="L317" s="77">
        <v>0</v>
      </c>
      <c r="M317" s="77">
        <v>0</v>
      </c>
      <c r="N317" s="77">
        <v>0</v>
      </c>
      <c r="O317" s="77">
        <v>0</v>
      </c>
      <c r="P317" s="77">
        <v>0</v>
      </c>
      <c r="Q317" s="77">
        <v>0</v>
      </c>
      <c r="R317" s="77">
        <v>0</v>
      </c>
      <c r="S317" s="77">
        <v>0</v>
      </c>
      <c r="T317" s="77">
        <v>0</v>
      </c>
      <c r="U317" s="77">
        <v>0</v>
      </c>
      <c r="V317" s="77">
        <v>0</v>
      </c>
      <c r="W317" s="77">
        <v>0</v>
      </c>
      <c r="X317" s="77">
        <v>0</v>
      </c>
      <c r="Y317" s="77">
        <v>0</v>
      </c>
      <c r="Z317" s="77">
        <v>0</v>
      </c>
      <c r="AA317" s="77">
        <v>0</v>
      </c>
      <c r="AB317" s="77">
        <v>0</v>
      </c>
      <c r="AC317" s="77">
        <v>0</v>
      </c>
      <c r="AD317" s="77">
        <v>0</v>
      </c>
      <c r="AE317" s="77">
        <v>0</v>
      </c>
      <c r="AF317" s="77">
        <v>0</v>
      </c>
      <c r="AG317" s="77">
        <v>0</v>
      </c>
      <c r="AH317" s="77">
        <v>0</v>
      </c>
      <c r="AJ317" s="78"/>
      <c r="AK317" s="78"/>
    </row>
    <row r="318" spans="1:37" x14ac:dyDescent="0.25">
      <c r="A318" s="50"/>
      <c r="B318" s="14" t="s">
        <v>154</v>
      </c>
      <c r="C318" s="11" t="s">
        <v>315</v>
      </c>
      <c r="D318" s="16" t="s">
        <v>148</v>
      </c>
      <c r="E318" s="77">
        <v>0</v>
      </c>
      <c r="F318" s="77">
        <v>0</v>
      </c>
      <c r="G318" s="77">
        <v>0</v>
      </c>
      <c r="H318" s="77">
        <v>0</v>
      </c>
      <c r="I318" s="77">
        <v>0</v>
      </c>
      <c r="J318" s="77">
        <v>0</v>
      </c>
      <c r="K318" s="77">
        <v>0</v>
      </c>
      <c r="L318" s="77">
        <v>0</v>
      </c>
      <c r="M318" s="77">
        <v>0</v>
      </c>
      <c r="N318" s="77">
        <v>0</v>
      </c>
      <c r="O318" s="77">
        <v>0</v>
      </c>
      <c r="P318" s="77">
        <v>0</v>
      </c>
      <c r="Q318" s="77">
        <v>0</v>
      </c>
      <c r="R318" s="77">
        <v>0</v>
      </c>
      <c r="S318" s="77">
        <v>0</v>
      </c>
      <c r="T318" s="77">
        <v>0</v>
      </c>
      <c r="U318" s="77">
        <v>0</v>
      </c>
      <c r="V318" s="77">
        <v>0</v>
      </c>
      <c r="W318" s="77">
        <v>0</v>
      </c>
      <c r="X318" s="77">
        <v>0</v>
      </c>
      <c r="Y318" s="77">
        <v>0</v>
      </c>
      <c r="Z318" s="77">
        <v>0</v>
      </c>
      <c r="AA318" s="77">
        <v>0</v>
      </c>
      <c r="AB318" s="77">
        <v>0</v>
      </c>
      <c r="AC318" s="77">
        <v>0</v>
      </c>
      <c r="AD318" s="77">
        <v>0</v>
      </c>
      <c r="AE318" s="77">
        <v>0</v>
      </c>
      <c r="AF318" s="77">
        <v>0</v>
      </c>
      <c r="AG318" s="77">
        <v>0</v>
      </c>
      <c r="AH318" s="77">
        <v>0</v>
      </c>
      <c r="AJ318" s="78"/>
      <c r="AK318" s="78"/>
    </row>
    <row r="319" spans="1:37" x14ac:dyDescent="0.25">
      <c r="A319" s="50"/>
      <c r="B319" s="14" t="s">
        <v>156</v>
      </c>
      <c r="C319" s="11" t="s">
        <v>316</v>
      </c>
      <c r="D319" s="16" t="s">
        <v>148</v>
      </c>
      <c r="E319" s="77">
        <v>0</v>
      </c>
      <c r="F319" s="77">
        <v>0</v>
      </c>
      <c r="G319" s="77">
        <v>0</v>
      </c>
      <c r="H319" s="77">
        <v>0</v>
      </c>
      <c r="I319" s="77">
        <v>0</v>
      </c>
      <c r="J319" s="77">
        <v>0</v>
      </c>
      <c r="K319" s="77">
        <v>0</v>
      </c>
      <c r="L319" s="77">
        <v>0</v>
      </c>
      <c r="M319" s="77">
        <v>0</v>
      </c>
      <c r="N319" s="77">
        <v>0</v>
      </c>
      <c r="O319" s="77">
        <v>0</v>
      </c>
      <c r="P319" s="77">
        <v>0</v>
      </c>
      <c r="Q319" s="77">
        <v>0</v>
      </c>
      <c r="R319" s="77">
        <v>0</v>
      </c>
      <c r="S319" s="77">
        <v>0</v>
      </c>
      <c r="T319" s="77">
        <v>0</v>
      </c>
      <c r="U319" s="77">
        <v>0</v>
      </c>
      <c r="V319" s="77">
        <v>0</v>
      </c>
      <c r="W319" s="77">
        <v>0</v>
      </c>
      <c r="X319" s="77">
        <v>0</v>
      </c>
      <c r="Y319" s="77">
        <v>0</v>
      </c>
      <c r="Z319" s="77">
        <v>0</v>
      </c>
      <c r="AA319" s="77">
        <v>0</v>
      </c>
      <c r="AB319" s="77">
        <v>0</v>
      </c>
      <c r="AC319" s="77">
        <v>0</v>
      </c>
      <c r="AD319" s="77">
        <v>0</v>
      </c>
      <c r="AE319" s="77">
        <v>0</v>
      </c>
      <c r="AF319" s="77">
        <v>0</v>
      </c>
      <c r="AG319" s="77">
        <v>0</v>
      </c>
      <c r="AH319" s="77">
        <v>0</v>
      </c>
      <c r="AJ319" s="78"/>
      <c r="AK319" s="78"/>
    </row>
    <row r="320" spans="1:37" x14ac:dyDescent="0.25">
      <c r="A320" s="50"/>
      <c r="B320" s="14" t="s">
        <v>158</v>
      </c>
      <c r="C320" s="11" t="s">
        <v>317</v>
      </c>
      <c r="D320" s="16" t="s">
        <v>148</v>
      </c>
      <c r="E320" s="77">
        <v>0</v>
      </c>
      <c r="F320" s="77">
        <v>0</v>
      </c>
      <c r="G320" s="77">
        <v>0</v>
      </c>
      <c r="H320" s="77">
        <v>0</v>
      </c>
      <c r="I320" s="77">
        <v>0</v>
      </c>
      <c r="J320" s="77">
        <v>0</v>
      </c>
      <c r="K320" s="77">
        <v>0</v>
      </c>
      <c r="L320" s="77">
        <v>0</v>
      </c>
      <c r="M320" s="77">
        <v>0</v>
      </c>
      <c r="N320" s="77">
        <v>0</v>
      </c>
      <c r="O320" s="77">
        <v>0</v>
      </c>
      <c r="P320" s="77">
        <v>0</v>
      </c>
      <c r="Q320" s="77">
        <v>0</v>
      </c>
      <c r="R320" s="77">
        <v>0</v>
      </c>
      <c r="S320" s="77">
        <v>0</v>
      </c>
      <c r="T320" s="77">
        <v>0</v>
      </c>
      <c r="U320" s="77">
        <v>0</v>
      </c>
      <c r="V320" s="77">
        <v>0</v>
      </c>
      <c r="W320" s="77">
        <v>0</v>
      </c>
      <c r="X320" s="77">
        <v>0</v>
      </c>
      <c r="Y320" s="77">
        <v>0</v>
      </c>
      <c r="Z320" s="77">
        <v>0</v>
      </c>
      <c r="AA320" s="77">
        <v>0</v>
      </c>
      <c r="AB320" s="77">
        <v>0</v>
      </c>
      <c r="AC320" s="77">
        <v>0</v>
      </c>
      <c r="AD320" s="77">
        <v>0</v>
      </c>
      <c r="AE320" s="77">
        <v>0</v>
      </c>
      <c r="AF320" s="77">
        <v>0</v>
      </c>
      <c r="AG320" s="77">
        <v>0</v>
      </c>
      <c r="AH320" s="77">
        <v>0</v>
      </c>
      <c r="AJ320" s="78"/>
      <c r="AK320" s="78"/>
    </row>
    <row r="321" spans="1:37" x14ac:dyDescent="0.25">
      <c r="A321" s="50"/>
      <c r="B321" s="14" t="s">
        <v>160</v>
      </c>
      <c r="C321" s="11" t="s">
        <v>318</v>
      </c>
      <c r="D321" s="16" t="s">
        <v>148</v>
      </c>
      <c r="E321" s="77">
        <v>0</v>
      </c>
      <c r="F321" s="77">
        <v>0</v>
      </c>
      <c r="G321" s="77">
        <v>0</v>
      </c>
      <c r="H321" s="77">
        <v>0</v>
      </c>
      <c r="I321" s="77">
        <v>0</v>
      </c>
      <c r="J321" s="77">
        <v>0</v>
      </c>
      <c r="K321" s="77">
        <v>0</v>
      </c>
      <c r="L321" s="77">
        <v>0</v>
      </c>
      <c r="M321" s="77">
        <v>0</v>
      </c>
      <c r="N321" s="77">
        <v>0</v>
      </c>
      <c r="O321" s="77">
        <v>0</v>
      </c>
      <c r="P321" s="77">
        <v>0</v>
      </c>
      <c r="Q321" s="77">
        <v>0</v>
      </c>
      <c r="R321" s="77">
        <v>0</v>
      </c>
      <c r="S321" s="77">
        <v>0</v>
      </c>
      <c r="T321" s="77">
        <v>0</v>
      </c>
      <c r="U321" s="77">
        <v>0</v>
      </c>
      <c r="V321" s="77">
        <v>0</v>
      </c>
      <c r="W321" s="77">
        <v>0</v>
      </c>
      <c r="X321" s="77">
        <v>0</v>
      </c>
      <c r="Y321" s="77">
        <v>0</v>
      </c>
      <c r="Z321" s="77">
        <v>0</v>
      </c>
      <c r="AA321" s="77">
        <v>0</v>
      </c>
      <c r="AB321" s="77">
        <v>0</v>
      </c>
      <c r="AC321" s="77">
        <v>0</v>
      </c>
      <c r="AD321" s="77">
        <v>0</v>
      </c>
      <c r="AE321" s="77">
        <v>0</v>
      </c>
      <c r="AF321" s="77">
        <v>0</v>
      </c>
      <c r="AG321" s="77">
        <v>0</v>
      </c>
      <c r="AH321" s="77">
        <v>0</v>
      </c>
      <c r="AJ321" s="78"/>
      <c r="AK321" s="78"/>
    </row>
    <row r="322" spans="1:37" x14ac:dyDescent="0.25">
      <c r="A322" s="50"/>
      <c r="B322" s="14" t="s">
        <v>162</v>
      </c>
      <c r="C322" s="11" t="s">
        <v>319</v>
      </c>
      <c r="D322" s="16" t="s">
        <v>148</v>
      </c>
      <c r="E322" s="77">
        <v>0</v>
      </c>
      <c r="F322" s="77">
        <v>0</v>
      </c>
      <c r="G322" s="77">
        <v>0</v>
      </c>
      <c r="H322" s="77">
        <v>0</v>
      </c>
      <c r="I322" s="77">
        <v>0</v>
      </c>
      <c r="J322" s="77">
        <v>0</v>
      </c>
      <c r="K322" s="77">
        <v>0</v>
      </c>
      <c r="L322" s="77">
        <v>0</v>
      </c>
      <c r="M322" s="77">
        <v>0</v>
      </c>
      <c r="N322" s="77">
        <v>0</v>
      </c>
      <c r="O322" s="77">
        <v>0</v>
      </c>
      <c r="P322" s="77">
        <v>0</v>
      </c>
      <c r="Q322" s="77">
        <v>0</v>
      </c>
      <c r="R322" s="77">
        <v>0</v>
      </c>
      <c r="S322" s="77">
        <v>0</v>
      </c>
      <c r="T322" s="77">
        <v>0</v>
      </c>
      <c r="U322" s="77">
        <v>0</v>
      </c>
      <c r="V322" s="77">
        <v>0</v>
      </c>
      <c r="W322" s="77">
        <v>0</v>
      </c>
      <c r="X322" s="77">
        <v>0</v>
      </c>
      <c r="Y322" s="77">
        <v>0</v>
      </c>
      <c r="Z322" s="77">
        <v>0</v>
      </c>
      <c r="AA322" s="77">
        <v>0</v>
      </c>
      <c r="AB322" s="77">
        <v>0</v>
      </c>
      <c r="AC322" s="77">
        <v>0</v>
      </c>
      <c r="AD322" s="77">
        <v>0</v>
      </c>
      <c r="AE322" s="77">
        <v>0</v>
      </c>
      <c r="AF322" s="77">
        <v>0</v>
      </c>
      <c r="AG322" s="77">
        <v>0</v>
      </c>
      <c r="AH322" s="77">
        <v>0</v>
      </c>
      <c r="AJ322" s="78"/>
      <c r="AK322" s="78"/>
    </row>
    <row r="323" spans="1:37" x14ac:dyDescent="0.25">
      <c r="A323" s="50"/>
      <c r="B323" s="79" t="s">
        <v>164</v>
      </c>
      <c r="C323" s="11" t="s">
        <v>320</v>
      </c>
      <c r="D323" s="16" t="s">
        <v>148</v>
      </c>
      <c r="E323" s="77">
        <v>0</v>
      </c>
      <c r="F323" s="77">
        <v>0</v>
      </c>
      <c r="G323" s="77">
        <v>0</v>
      </c>
      <c r="H323" s="77">
        <v>0</v>
      </c>
      <c r="I323" s="77">
        <v>0</v>
      </c>
      <c r="J323" s="77">
        <v>0</v>
      </c>
      <c r="K323" s="77">
        <v>0</v>
      </c>
      <c r="L323" s="77">
        <v>0</v>
      </c>
      <c r="M323" s="77">
        <v>0</v>
      </c>
      <c r="N323" s="77">
        <v>0</v>
      </c>
      <c r="O323" s="77">
        <v>0</v>
      </c>
      <c r="P323" s="77">
        <v>0</v>
      </c>
      <c r="Q323" s="77">
        <v>0</v>
      </c>
      <c r="R323" s="77">
        <v>0</v>
      </c>
      <c r="S323" s="77">
        <v>0</v>
      </c>
      <c r="T323" s="77">
        <v>0</v>
      </c>
      <c r="U323" s="77">
        <v>0</v>
      </c>
      <c r="V323" s="77">
        <v>0</v>
      </c>
      <c r="W323" s="77">
        <v>0</v>
      </c>
      <c r="X323" s="77">
        <v>0</v>
      </c>
      <c r="Y323" s="77">
        <v>0</v>
      </c>
      <c r="Z323" s="77">
        <v>0</v>
      </c>
      <c r="AA323" s="77">
        <v>0</v>
      </c>
      <c r="AB323" s="77">
        <v>0</v>
      </c>
      <c r="AC323" s="77">
        <v>0</v>
      </c>
      <c r="AD323" s="77">
        <v>0</v>
      </c>
      <c r="AE323" s="77">
        <v>0</v>
      </c>
      <c r="AF323" s="77">
        <v>0</v>
      </c>
      <c r="AG323" s="77">
        <v>0</v>
      </c>
      <c r="AH323" s="77">
        <v>0</v>
      </c>
      <c r="AJ323" s="80"/>
      <c r="AK323" s="80"/>
    </row>
    <row r="324" spans="1:37" x14ac:dyDescent="0.25">
      <c r="A324" s="53" t="b">
        <v>1</v>
      </c>
      <c r="B324" s="81" t="s">
        <v>166</v>
      </c>
      <c r="C324" s="11" t="s">
        <v>321</v>
      </c>
      <c r="D324" s="82" t="s">
        <v>148</v>
      </c>
      <c r="E324" s="83">
        <f t="shared" ref="E324:T324" si="47">SUM(E315:E323)</f>
        <v>0</v>
      </c>
      <c r="F324" s="83">
        <f t="shared" si="47"/>
        <v>0</v>
      </c>
      <c r="G324" s="83">
        <f t="shared" si="47"/>
        <v>0</v>
      </c>
      <c r="H324" s="83">
        <f t="shared" si="47"/>
        <v>0</v>
      </c>
      <c r="I324" s="83">
        <f t="shared" si="47"/>
        <v>0</v>
      </c>
      <c r="J324" s="83">
        <f t="shared" si="47"/>
        <v>0</v>
      </c>
      <c r="K324" s="83">
        <f t="shared" si="47"/>
        <v>0</v>
      </c>
      <c r="L324" s="83">
        <f t="shared" si="47"/>
        <v>0</v>
      </c>
      <c r="M324" s="83">
        <f t="shared" si="47"/>
        <v>0</v>
      </c>
      <c r="N324" s="83">
        <f t="shared" si="47"/>
        <v>0</v>
      </c>
      <c r="O324" s="83">
        <f t="shared" si="47"/>
        <v>0</v>
      </c>
      <c r="P324" s="83">
        <f t="shared" si="47"/>
        <v>0</v>
      </c>
      <c r="Q324" s="83">
        <f t="shared" si="47"/>
        <v>0</v>
      </c>
      <c r="R324" s="83">
        <f t="shared" si="47"/>
        <v>0</v>
      </c>
      <c r="S324" s="83">
        <f t="shared" si="47"/>
        <v>0</v>
      </c>
      <c r="T324" s="83">
        <f t="shared" si="47"/>
        <v>0</v>
      </c>
      <c r="U324" s="83">
        <f t="shared" ref="U324:AH324" si="48">SUM(U315:U323)</f>
        <v>0</v>
      </c>
      <c r="V324" s="83">
        <f t="shared" si="48"/>
        <v>0</v>
      </c>
      <c r="W324" s="83">
        <f t="shared" si="48"/>
        <v>0</v>
      </c>
      <c r="X324" s="83">
        <f t="shared" si="48"/>
        <v>0</v>
      </c>
      <c r="Y324" s="83">
        <f t="shared" si="48"/>
        <v>0</v>
      </c>
      <c r="Z324" s="83">
        <f t="shared" si="48"/>
        <v>0</v>
      </c>
      <c r="AA324" s="83">
        <f t="shared" si="48"/>
        <v>0</v>
      </c>
      <c r="AB324" s="83">
        <f t="shared" si="48"/>
        <v>0</v>
      </c>
      <c r="AC324" s="83">
        <f t="shared" si="48"/>
        <v>0</v>
      </c>
      <c r="AD324" s="83">
        <f t="shared" si="48"/>
        <v>0</v>
      </c>
      <c r="AE324" s="83">
        <f t="shared" si="48"/>
        <v>0</v>
      </c>
      <c r="AF324" s="83">
        <f t="shared" si="48"/>
        <v>0</v>
      </c>
      <c r="AG324" s="83">
        <f t="shared" si="48"/>
        <v>0</v>
      </c>
      <c r="AH324" s="83">
        <f t="shared" si="48"/>
        <v>0</v>
      </c>
      <c r="AJ324" s="81"/>
      <c r="AK324" s="81"/>
    </row>
    <row r="325" spans="1:37" x14ac:dyDescent="0.25">
      <c r="A325" s="50"/>
      <c r="B325" s="117"/>
      <c r="C325" s="11"/>
      <c r="D325" s="118"/>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J325" s="117"/>
      <c r="AK325" s="117"/>
    </row>
    <row r="326" spans="1:37" x14ac:dyDescent="0.25">
      <c r="A326" s="67"/>
      <c r="B326" s="68" t="s">
        <v>322</v>
      </c>
      <c r="C326" s="11"/>
      <c r="D326" s="76"/>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J326" s="68"/>
      <c r="AK326" s="68"/>
    </row>
    <row r="327" spans="1:37" x14ac:dyDescent="0.25">
      <c r="A327" s="50"/>
      <c r="B327" s="81" t="s">
        <v>168</v>
      </c>
      <c r="C327" s="11" t="s">
        <v>323</v>
      </c>
      <c r="D327" s="82" t="s">
        <v>148</v>
      </c>
      <c r="E327" s="83">
        <f t="shared" ref="E327:AH327" si="49">E135+E163+E171+E214+E238+E291+E315</f>
        <v>0</v>
      </c>
      <c r="F327" s="83">
        <f t="shared" si="49"/>
        <v>0</v>
      </c>
      <c r="G327" s="83">
        <f t="shared" si="49"/>
        <v>0</v>
      </c>
      <c r="H327" s="83">
        <f t="shared" si="49"/>
        <v>0</v>
      </c>
      <c r="I327" s="83">
        <f t="shared" si="49"/>
        <v>0</v>
      </c>
      <c r="J327" s="83">
        <f t="shared" si="49"/>
        <v>0</v>
      </c>
      <c r="K327" s="83">
        <f t="shared" si="49"/>
        <v>0</v>
      </c>
      <c r="L327" s="83">
        <f t="shared" si="49"/>
        <v>0</v>
      </c>
      <c r="M327" s="83">
        <f t="shared" si="49"/>
        <v>0</v>
      </c>
      <c r="N327" s="83">
        <f t="shared" si="49"/>
        <v>0</v>
      </c>
      <c r="O327" s="83">
        <f t="shared" si="49"/>
        <v>0</v>
      </c>
      <c r="P327" s="83">
        <f t="shared" si="49"/>
        <v>0</v>
      </c>
      <c r="Q327" s="83">
        <f t="shared" si="49"/>
        <v>0</v>
      </c>
      <c r="R327" s="83">
        <f t="shared" si="49"/>
        <v>0</v>
      </c>
      <c r="S327" s="83">
        <f t="shared" si="49"/>
        <v>0</v>
      </c>
      <c r="T327" s="83">
        <f t="shared" si="49"/>
        <v>0</v>
      </c>
      <c r="U327" s="83">
        <f t="shared" si="49"/>
        <v>0</v>
      </c>
      <c r="V327" s="83">
        <f t="shared" si="49"/>
        <v>0</v>
      </c>
      <c r="W327" s="83">
        <f t="shared" si="49"/>
        <v>0</v>
      </c>
      <c r="X327" s="83">
        <f t="shared" si="49"/>
        <v>0</v>
      </c>
      <c r="Y327" s="83">
        <f t="shared" si="49"/>
        <v>0</v>
      </c>
      <c r="Z327" s="83">
        <f t="shared" si="49"/>
        <v>0</v>
      </c>
      <c r="AA327" s="83">
        <f t="shared" si="49"/>
        <v>0</v>
      </c>
      <c r="AB327" s="83">
        <f t="shared" si="49"/>
        <v>0</v>
      </c>
      <c r="AC327" s="83">
        <f t="shared" si="49"/>
        <v>0</v>
      </c>
      <c r="AD327" s="83">
        <f t="shared" si="49"/>
        <v>0</v>
      </c>
      <c r="AE327" s="83">
        <f t="shared" si="49"/>
        <v>0</v>
      </c>
      <c r="AF327" s="83">
        <f t="shared" si="49"/>
        <v>0</v>
      </c>
      <c r="AG327" s="83">
        <f t="shared" si="49"/>
        <v>0</v>
      </c>
      <c r="AH327" s="83">
        <f t="shared" si="49"/>
        <v>0</v>
      </c>
      <c r="AJ327" s="81"/>
      <c r="AK327" s="81"/>
    </row>
    <row r="328" spans="1:37" x14ac:dyDescent="0.25">
      <c r="A328" s="50"/>
      <c r="B328" s="81" t="s">
        <v>207</v>
      </c>
      <c r="C328" s="11" t="s">
        <v>324</v>
      </c>
      <c r="D328" s="82" t="s">
        <v>148</v>
      </c>
      <c r="E328" s="83">
        <f t="shared" ref="E328:AH328" si="50">E136+E172+E181+E215+E239+E275+E292+E316</f>
        <v>0</v>
      </c>
      <c r="F328" s="83">
        <f t="shared" si="50"/>
        <v>0</v>
      </c>
      <c r="G328" s="83">
        <f t="shared" si="50"/>
        <v>0</v>
      </c>
      <c r="H328" s="83">
        <f t="shared" si="50"/>
        <v>0</v>
      </c>
      <c r="I328" s="83">
        <f t="shared" si="50"/>
        <v>0</v>
      </c>
      <c r="J328" s="83">
        <f t="shared" si="50"/>
        <v>0</v>
      </c>
      <c r="K328" s="83">
        <f t="shared" si="50"/>
        <v>0</v>
      </c>
      <c r="L328" s="83">
        <f t="shared" si="50"/>
        <v>0</v>
      </c>
      <c r="M328" s="83">
        <f t="shared" si="50"/>
        <v>0</v>
      </c>
      <c r="N328" s="83">
        <f t="shared" si="50"/>
        <v>0</v>
      </c>
      <c r="O328" s="83">
        <f t="shared" si="50"/>
        <v>0</v>
      </c>
      <c r="P328" s="83">
        <f t="shared" si="50"/>
        <v>0</v>
      </c>
      <c r="Q328" s="83">
        <f t="shared" si="50"/>
        <v>0</v>
      </c>
      <c r="R328" s="83">
        <f t="shared" si="50"/>
        <v>0</v>
      </c>
      <c r="S328" s="83">
        <f t="shared" si="50"/>
        <v>0</v>
      </c>
      <c r="T328" s="83">
        <f t="shared" si="50"/>
        <v>0</v>
      </c>
      <c r="U328" s="83">
        <f t="shared" si="50"/>
        <v>0</v>
      </c>
      <c r="V328" s="83">
        <f t="shared" si="50"/>
        <v>0</v>
      </c>
      <c r="W328" s="83">
        <f t="shared" si="50"/>
        <v>0</v>
      </c>
      <c r="X328" s="83">
        <f t="shared" si="50"/>
        <v>0</v>
      </c>
      <c r="Y328" s="83">
        <f t="shared" si="50"/>
        <v>0</v>
      </c>
      <c r="Z328" s="83">
        <f t="shared" si="50"/>
        <v>0</v>
      </c>
      <c r="AA328" s="83">
        <f t="shared" si="50"/>
        <v>0</v>
      </c>
      <c r="AB328" s="83">
        <f t="shared" si="50"/>
        <v>0</v>
      </c>
      <c r="AC328" s="83">
        <f t="shared" si="50"/>
        <v>0</v>
      </c>
      <c r="AD328" s="83">
        <f t="shared" si="50"/>
        <v>0</v>
      </c>
      <c r="AE328" s="83">
        <f t="shared" si="50"/>
        <v>0</v>
      </c>
      <c r="AF328" s="83">
        <f t="shared" si="50"/>
        <v>0</v>
      </c>
      <c r="AG328" s="83">
        <f t="shared" si="50"/>
        <v>0</v>
      </c>
      <c r="AH328" s="83">
        <f t="shared" si="50"/>
        <v>0</v>
      </c>
      <c r="AJ328" s="81"/>
      <c r="AK328" s="81"/>
    </row>
    <row r="329" spans="1:37" x14ac:dyDescent="0.25">
      <c r="A329" s="50"/>
      <c r="B329" s="81" t="s">
        <v>152</v>
      </c>
      <c r="C329" s="11" t="s">
        <v>325</v>
      </c>
      <c r="D329" s="82" t="s">
        <v>148</v>
      </c>
      <c r="E329" s="83">
        <f t="shared" ref="E329:AH329" si="51">E137+E164+E173+E240+E317</f>
        <v>0</v>
      </c>
      <c r="F329" s="83">
        <f t="shared" si="51"/>
        <v>0</v>
      </c>
      <c r="G329" s="83">
        <f t="shared" si="51"/>
        <v>0</v>
      </c>
      <c r="H329" s="83">
        <f t="shared" si="51"/>
        <v>0</v>
      </c>
      <c r="I329" s="83">
        <f t="shared" si="51"/>
        <v>0</v>
      </c>
      <c r="J329" s="83">
        <f t="shared" si="51"/>
        <v>0</v>
      </c>
      <c r="K329" s="83">
        <f t="shared" si="51"/>
        <v>0</v>
      </c>
      <c r="L329" s="83">
        <f t="shared" si="51"/>
        <v>0</v>
      </c>
      <c r="M329" s="83">
        <f t="shared" si="51"/>
        <v>0</v>
      </c>
      <c r="N329" s="83">
        <f t="shared" si="51"/>
        <v>0</v>
      </c>
      <c r="O329" s="83">
        <f t="shared" si="51"/>
        <v>0</v>
      </c>
      <c r="P329" s="83">
        <f t="shared" si="51"/>
        <v>0</v>
      </c>
      <c r="Q329" s="83">
        <f t="shared" si="51"/>
        <v>0</v>
      </c>
      <c r="R329" s="83">
        <f t="shared" si="51"/>
        <v>0</v>
      </c>
      <c r="S329" s="83">
        <f t="shared" si="51"/>
        <v>0</v>
      </c>
      <c r="T329" s="83">
        <f t="shared" si="51"/>
        <v>0</v>
      </c>
      <c r="U329" s="83">
        <f t="shared" si="51"/>
        <v>0</v>
      </c>
      <c r="V329" s="83">
        <f t="shared" si="51"/>
        <v>0</v>
      </c>
      <c r="W329" s="83">
        <f t="shared" si="51"/>
        <v>0</v>
      </c>
      <c r="X329" s="83">
        <f t="shared" si="51"/>
        <v>0</v>
      </c>
      <c r="Y329" s="83">
        <f t="shared" si="51"/>
        <v>0</v>
      </c>
      <c r="Z329" s="83">
        <f t="shared" si="51"/>
        <v>0</v>
      </c>
      <c r="AA329" s="83">
        <f t="shared" si="51"/>
        <v>0</v>
      </c>
      <c r="AB329" s="83">
        <f t="shared" si="51"/>
        <v>0</v>
      </c>
      <c r="AC329" s="83">
        <f t="shared" si="51"/>
        <v>0</v>
      </c>
      <c r="AD329" s="83">
        <f t="shared" si="51"/>
        <v>0</v>
      </c>
      <c r="AE329" s="83">
        <f t="shared" si="51"/>
        <v>0</v>
      </c>
      <c r="AF329" s="83">
        <f t="shared" si="51"/>
        <v>0</v>
      </c>
      <c r="AG329" s="83">
        <f t="shared" si="51"/>
        <v>0</v>
      </c>
      <c r="AH329" s="83">
        <f t="shared" si="51"/>
        <v>0</v>
      </c>
      <c r="AJ329" s="81"/>
      <c r="AK329" s="81"/>
    </row>
    <row r="330" spans="1:37" x14ac:dyDescent="0.25">
      <c r="A330" s="50"/>
      <c r="B330" s="81" t="s">
        <v>154</v>
      </c>
      <c r="C330" s="11" t="s">
        <v>326</v>
      </c>
      <c r="D330" s="82" t="s">
        <v>148</v>
      </c>
      <c r="E330" s="83">
        <f t="shared" ref="E330:AH330" si="52">E182+E216+E276+E293+E318</f>
        <v>0</v>
      </c>
      <c r="F330" s="83">
        <f t="shared" si="52"/>
        <v>0</v>
      </c>
      <c r="G330" s="83">
        <f t="shared" si="52"/>
        <v>0</v>
      </c>
      <c r="H330" s="83">
        <f t="shared" si="52"/>
        <v>0</v>
      </c>
      <c r="I330" s="83">
        <f t="shared" si="52"/>
        <v>0</v>
      </c>
      <c r="J330" s="83">
        <f t="shared" si="52"/>
        <v>0</v>
      </c>
      <c r="K330" s="83">
        <f t="shared" si="52"/>
        <v>0</v>
      </c>
      <c r="L330" s="83">
        <f t="shared" si="52"/>
        <v>0</v>
      </c>
      <c r="M330" s="83">
        <f t="shared" si="52"/>
        <v>0</v>
      </c>
      <c r="N330" s="83">
        <f t="shared" si="52"/>
        <v>0</v>
      </c>
      <c r="O330" s="83">
        <f t="shared" si="52"/>
        <v>0</v>
      </c>
      <c r="P330" s="83">
        <f t="shared" si="52"/>
        <v>0</v>
      </c>
      <c r="Q330" s="83">
        <f t="shared" si="52"/>
        <v>0</v>
      </c>
      <c r="R330" s="83">
        <f t="shared" si="52"/>
        <v>0</v>
      </c>
      <c r="S330" s="83">
        <f t="shared" si="52"/>
        <v>0</v>
      </c>
      <c r="T330" s="83">
        <f t="shared" si="52"/>
        <v>0</v>
      </c>
      <c r="U330" s="83">
        <f t="shared" si="52"/>
        <v>0</v>
      </c>
      <c r="V330" s="83">
        <f t="shared" si="52"/>
        <v>0</v>
      </c>
      <c r="W330" s="83">
        <f t="shared" si="52"/>
        <v>0</v>
      </c>
      <c r="X330" s="83">
        <f t="shared" si="52"/>
        <v>0</v>
      </c>
      <c r="Y330" s="83">
        <f t="shared" si="52"/>
        <v>0</v>
      </c>
      <c r="Z330" s="83">
        <f t="shared" si="52"/>
        <v>0</v>
      </c>
      <c r="AA330" s="83">
        <f t="shared" si="52"/>
        <v>0</v>
      </c>
      <c r="AB330" s="83">
        <f t="shared" si="52"/>
        <v>0</v>
      </c>
      <c r="AC330" s="83">
        <f t="shared" si="52"/>
        <v>0</v>
      </c>
      <c r="AD330" s="83">
        <f t="shared" si="52"/>
        <v>0</v>
      </c>
      <c r="AE330" s="83">
        <f t="shared" si="52"/>
        <v>0</v>
      </c>
      <c r="AF330" s="83">
        <f t="shared" si="52"/>
        <v>0</v>
      </c>
      <c r="AG330" s="83">
        <f t="shared" si="52"/>
        <v>0</v>
      </c>
      <c r="AH330" s="83">
        <f t="shared" si="52"/>
        <v>0</v>
      </c>
      <c r="AJ330" s="81"/>
      <c r="AK330" s="81"/>
    </row>
    <row r="331" spans="1:37" x14ac:dyDescent="0.25">
      <c r="A331" s="50"/>
      <c r="B331" s="81" t="s">
        <v>156</v>
      </c>
      <c r="C331" s="11" t="s">
        <v>327</v>
      </c>
      <c r="D331" s="82" t="s">
        <v>148</v>
      </c>
      <c r="E331" s="83">
        <f t="shared" ref="E331:AH331" si="53">E208+E285+E319</f>
        <v>0</v>
      </c>
      <c r="F331" s="83">
        <f t="shared" si="53"/>
        <v>0</v>
      </c>
      <c r="G331" s="83">
        <f t="shared" si="53"/>
        <v>0</v>
      </c>
      <c r="H331" s="83">
        <f t="shared" si="53"/>
        <v>0</v>
      </c>
      <c r="I331" s="83">
        <f t="shared" si="53"/>
        <v>0</v>
      </c>
      <c r="J331" s="83">
        <f t="shared" si="53"/>
        <v>0</v>
      </c>
      <c r="K331" s="83">
        <f t="shared" si="53"/>
        <v>0</v>
      </c>
      <c r="L331" s="83">
        <f t="shared" si="53"/>
        <v>0</v>
      </c>
      <c r="M331" s="83">
        <f t="shared" si="53"/>
        <v>0</v>
      </c>
      <c r="N331" s="83">
        <f t="shared" si="53"/>
        <v>0</v>
      </c>
      <c r="O331" s="83">
        <f t="shared" si="53"/>
        <v>0</v>
      </c>
      <c r="P331" s="83">
        <f t="shared" si="53"/>
        <v>0</v>
      </c>
      <c r="Q331" s="83">
        <f t="shared" si="53"/>
        <v>0</v>
      </c>
      <c r="R331" s="83">
        <f t="shared" si="53"/>
        <v>0</v>
      </c>
      <c r="S331" s="83">
        <f t="shared" si="53"/>
        <v>0</v>
      </c>
      <c r="T331" s="83">
        <f t="shared" si="53"/>
        <v>0</v>
      </c>
      <c r="U331" s="83">
        <f t="shared" si="53"/>
        <v>0</v>
      </c>
      <c r="V331" s="83">
        <f t="shared" si="53"/>
        <v>0</v>
      </c>
      <c r="W331" s="83">
        <f t="shared" si="53"/>
        <v>0</v>
      </c>
      <c r="X331" s="83">
        <f t="shared" si="53"/>
        <v>0</v>
      </c>
      <c r="Y331" s="83">
        <f t="shared" si="53"/>
        <v>0</v>
      </c>
      <c r="Z331" s="83">
        <f t="shared" si="53"/>
        <v>0</v>
      </c>
      <c r="AA331" s="83">
        <f t="shared" si="53"/>
        <v>0</v>
      </c>
      <c r="AB331" s="83">
        <f t="shared" si="53"/>
        <v>0</v>
      </c>
      <c r="AC331" s="83">
        <f t="shared" si="53"/>
        <v>0</v>
      </c>
      <c r="AD331" s="83">
        <f t="shared" si="53"/>
        <v>0</v>
      </c>
      <c r="AE331" s="83">
        <f t="shared" si="53"/>
        <v>0</v>
      </c>
      <c r="AF331" s="83">
        <f t="shared" si="53"/>
        <v>0</v>
      </c>
      <c r="AG331" s="83">
        <f t="shared" si="53"/>
        <v>0</v>
      </c>
      <c r="AH331" s="83">
        <f t="shared" si="53"/>
        <v>0</v>
      </c>
      <c r="AJ331" s="81"/>
      <c r="AK331" s="81"/>
    </row>
    <row r="332" spans="1:37" x14ac:dyDescent="0.25">
      <c r="A332" s="50"/>
      <c r="B332" s="81" t="s">
        <v>158</v>
      </c>
      <c r="C332" s="11" t="s">
        <v>328</v>
      </c>
      <c r="D332" s="82" t="s">
        <v>148</v>
      </c>
      <c r="E332" s="83">
        <f t="shared" ref="E332:AH332" si="54">E138+E174+E183+E217+E241+E277+E294+E320</f>
        <v>0</v>
      </c>
      <c r="F332" s="83">
        <f t="shared" si="54"/>
        <v>0</v>
      </c>
      <c r="G332" s="83">
        <f t="shared" si="54"/>
        <v>0</v>
      </c>
      <c r="H332" s="83">
        <f t="shared" si="54"/>
        <v>0</v>
      </c>
      <c r="I332" s="83">
        <f t="shared" si="54"/>
        <v>0</v>
      </c>
      <c r="J332" s="83">
        <f t="shared" si="54"/>
        <v>0</v>
      </c>
      <c r="K332" s="83">
        <f t="shared" si="54"/>
        <v>0</v>
      </c>
      <c r="L332" s="83">
        <f t="shared" si="54"/>
        <v>0</v>
      </c>
      <c r="M332" s="83">
        <f t="shared" si="54"/>
        <v>0</v>
      </c>
      <c r="N332" s="83">
        <f t="shared" si="54"/>
        <v>0</v>
      </c>
      <c r="O332" s="83">
        <f t="shared" si="54"/>
        <v>0</v>
      </c>
      <c r="P332" s="83">
        <f t="shared" si="54"/>
        <v>0</v>
      </c>
      <c r="Q332" s="83">
        <f t="shared" si="54"/>
        <v>0</v>
      </c>
      <c r="R332" s="83">
        <f t="shared" si="54"/>
        <v>0</v>
      </c>
      <c r="S332" s="83">
        <f t="shared" si="54"/>
        <v>0</v>
      </c>
      <c r="T332" s="83">
        <f t="shared" si="54"/>
        <v>0</v>
      </c>
      <c r="U332" s="83">
        <f t="shared" si="54"/>
        <v>0</v>
      </c>
      <c r="V332" s="83">
        <f t="shared" si="54"/>
        <v>0</v>
      </c>
      <c r="W332" s="83">
        <f t="shared" si="54"/>
        <v>0</v>
      </c>
      <c r="X332" s="83">
        <f t="shared" si="54"/>
        <v>0</v>
      </c>
      <c r="Y332" s="83">
        <f t="shared" si="54"/>
        <v>0</v>
      </c>
      <c r="Z332" s="83">
        <f t="shared" si="54"/>
        <v>0</v>
      </c>
      <c r="AA332" s="83">
        <f t="shared" si="54"/>
        <v>0</v>
      </c>
      <c r="AB332" s="83">
        <f t="shared" si="54"/>
        <v>0</v>
      </c>
      <c r="AC332" s="83">
        <f t="shared" si="54"/>
        <v>0</v>
      </c>
      <c r="AD332" s="83">
        <f t="shared" si="54"/>
        <v>0</v>
      </c>
      <c r="AE332" s="83">
        <f t="shared" si="54"/>
        <v>0</v>
      </c>
      <c r="AF332" s="83">
        <f t="shared" si="54"/>
        <v>0</v>
      </c>
      <c r="AG332" s="83">
        <f t="shared" si="54"/>
        <v>0</v>
      </c>
      <c r="AH332" s="83">
        <f t="shared" si="54"/>
        <v>0</v>
      </c>
      <c r="AJ332" s="81"/>
      <c r="AK332" s="81"/>
    </row>
    <row r="333" spans="1:37" x14ac:dyDescent="0.25">
      <c r="A333" s="50"/>
      <c r="B333" s="81" t="s">
        <v>160</v>
      </c>
      <c r="C333" s="11" t="s">
        <v>329</v>
      </c>
      <c r="D333" s="82" t="s">
        <v>148</v>
      </c>
      <c r="E333" s="83">
        <f t="shared" ref="E333:AH333" si="55">E139+E165+E175+E184+E242+E278+E321</f>
        <v>0</v>
      </c>
      <c r="F333" s="83">
        <f t="shared" si="55"/>
        <v>0</v>
      </c>
      <c r="G333" s="83">
        <f t="shared" si="55"/>
        <v>0</v>
      </c>
      <c r="H333" s="83">
        <f t="shared" si="55"/>
        <v>0</v>
      </c>
      <c r="I333" s="83">
        <f t="shared" si="55"/>
        <v>0</v>
      </c>
      <c r="J333" s="83">
        <f t="shared" si="55"/>
        <v>0</v>
      </c>
      <c r="K333" s="83">
        <f t="shared" si="55"/>
        <v>0</v>
      </c>
      <c r="L333" s="83">
        <f t="shared" si="55"/>
        <v>0</v>
      </c>
      <c r="M333" s="83">
        <f t="shared" si="55"/>
        <v>0</v>
      </c>
      <c r="N333" s="83">
        <f t="shared" si="55"/>
        <v>0</v>
      </c>
      <c r="O333" s="83">
        <f t="shared" si="55"/>
        <v>0</v>
      </c>
      <c r="P333" s="83">
        <f t="shared" si="55"/>
        <v>0</v>
      </c>
      <c r="Q333" s="83">
        <f t="shared" si="55"/>
        <v>0</v>
      </c>
      <c r="R333" s="83">
        <f t="shared" si="55"/>
        <v>0</v>
      </c>
      <c r="S333" s="83">
        <f t="shared" si="55"/>
        <v>0</v>
      </c>
      <c r="T333" s="83">
        <f t="shared" si="55"/>
        <v>0</v>
      </c>
      <c r="U333" s="83">
        <f t="shared" si="55"/>
        <v>0</v>
      </c>
      <c r="V333" s="83">
        <f t="shared" si="55"/>
        <v>0</v>
      </c>
      <c r="W333" s="83">
        <f t="shared" si="55"/>
        <v>0</v>
      </c>
      <c r="X333" s="83">
        <f t="shared" si="55"/>
        <v>0</v>
      </c>
      <c r="Y333" s="83">
        <f t="shared" si="55"/>
        <v>0</v>
      </c>
      <c r="Z333" s="83">
        <f t="shared" si="55"/>
        <v>0</v>
      </c>
      <c r="AA333" s="83">
        <f t="shared" si="55"/>
        <v>0</v>
      </c>
      <c r="AB333" s="83">
        <f t="shared" si="55"/>
        <v>0</v>
      </c>
      <c r="AC333" s="83">
        <f t="shared" si="55"/>
        <v>0</v>
      </c>
      <c r="AD333" s="83">
        <f t="shared" si="55"/>
        <v>0</v>
      </c>
      <c r="AE333" s="83">
        <f t="shared" si="55"/>
        <v>0</v>
      </c>
      <c r="AF333" s="83">
        <f t="shared" si="55"/>
        <v>0</v>
      </c>
      <c r="AG333" s="83">
        <f t="shared" si="55"/>
        <v>0</v>
      </c>
      <c r="AH333" s="83">
        <f t="shared" si="55"/>
        <v>0</v>
      </c>
      <c r="AJ333" s="81"/>
      <c r="AK333" s="81"/>
    </row>
    <row r="334" spans="1:37" x14ac:dyDescent="0.25">
      <c r="A334" s="50"/>
      <c r="B334" s="81" t="s">
        <v>162</v>
      </c>
      <c r="C334" s="11" t="s">
        <v>330</v>
      </c>
      <c r="D334" s="82" t="s">
        <v>148</v>
      </c>
      <c r="E334" s="83">
        <f t="shared" ref="E334:AH334" si="56">E185+E218+E279+E295+E322</f>
        <v>0</v>
      </c>
      <c r="F334" s="83">
        <f t="shared" si="56"/>
        <v>0</v>
      </c>
      <c r="G334" s="83">
        <f t="shared" si="56"/>
        <v>0</v>
      </c>
      <c r="H334" s="83">
        <f t="shared" si="56"/>
        <v>0</v>
      </c>
      <c r="I334" s="83">
        <f t="shared" si="56"/>
        <v>0</v>
      </c>
      <c r="J334" s="83">
        <f t="shared" si="56"/>
        <v>0</v>
      </c>
      <c r="K334" s="83">
        <f t="shared" si="56"/>
        <v>0</v>
      </c>
      <c r="L334" s="83">
        <f t="shared" si="56"/>
        <v>0</v>
      </c>
      <c r="M334" s="83">
        <f t="shared" si="56"/>
        <v>0</v>
      </c>
      <c r="N334" s="83">
        <f t="shared" si="56"/>
        <v>0</v>
      </c>
      <c r="O334" s="83">
        <f t="shared" si="56"/>
        <v>0</v>
      </c>
      <c r="P334" s="83">
        <f t="shared" si="56"/>
        <v>0</v>
      </c>
      <c r="Q334" s="83">
        <f t="shared" si="56"/>
        <v>0</v>
      </c>
      <c r="R334" s="83">
        <f t="shared" si="56"/>
        <v>0</v>
      </c>
      <c r="S334" s="83">
        <f t="shared" si="56"/>
        <v>0</v>
      </c>
      <c r="T334" s="83">
        <f t="shared" si="56"/>
        <v>0</v>
      </c>
      <c r="U334" s="83">
        <f t="shared" si="56"/>
        <v>0</v>
      </c>
      <c r="V334" s="83">
        <f t="shared" si="56"/>
        <v>0</v>
      </c>
      <c r="W334" s="83">
        <f t="shared" si="56"/>
        <v>0</v>
      </c>
      <c r="X334" s="83">
        <f t="shared" si="56"/>
        <v>0</v>
      </c>
      <c r="Y334" s="83">
        <f t="shared" si="56"/>
        <v>0</v>
      </c>
      <c r="Z334" s="83">
        <f t="shared" si="56"/>
        <v>0</v>
      </c>
      <c r="AA334" s="83">
        <f t="shared" si="56"/>
        <v>0</v>
      </c>
      <c r="AB334" s="83">
        <f t="shared" si="56"/>
        <v>0</v>
      </c>
      <c r="AC334" s="83">
        <f t="shared" si="56"/>
        <v>0</v>
      </c>
      <c r="AD334" s="83">
        <f t="shared" si="56"/>
        <v>0</v>
      </c>
      <c r="AE334" s="83">
        <f t="shared" si="56"/>
        <v>0</v>
      </c>
      <c r="AF334" s="83">
        <f t="shared" si="56"/>
        <v>0</v>
      </c>
      <c r="AG334" s="83">
        <f t="shared" si="56"/>
        <v>0</v>
      </c>
      <c r="AH334" s="83">
        <f t="shared" si="56"/>
        <v>0</v>
      </c>
      <c r="AJ334" s="81"/>
      <c r="AK334" s="81"/>
    </row>
    <row r="335" spans="1:37" x14ac:dyDescent="0.25">
      <c r="A335" s="50"/>
      <c r="B335" s="120" t="s">
        <v>164</v>
      </c>
      <c r="C335" s="11" t="s">
        <v>331</v>
      </c>
      <c r="D335" s="82" t="s">
        <v>148</v>
      </c>
      <c r="E335" s="83">
        <f t="shared" ref="E335:AH335" si="57">E140+E166+E176+E186+E209+E219+E243+E280+E286+E296+E323</f>
        <v>0</v>
      </c>
      <c r="F335" s="83">
        <f t="shared" si="57"/>
        <v>0</v>
      </c>
      <c r="G335" s="83">
        <f t="shared" si="57"/>
        <v>0</v>
      </c>
      <c r="H335" s="83">
        <f t="shared" si="57"/>
        <v>0</v>
      </c>
      <c r="I335" s="83">
        <f t="shared" si="57"/>
        <v>0</v>
      </c>
      <c r="J335" s="83">
        <f t="shared" si="57"/>
        <v>0</v>
      </c>
      <c r="K335" s="83">
        <f t="shared" si="57"/>
        <v>0</v>
      </c>
      <c r="L335" s="83">
        <f t="shared" si="57"/>
        <v>0</v>
      </c>
      <c r="M335" s="83">
        <f t="shared" si="57"/>
        <v>0</v>
      </c>
      <c r="N335" s="83">
        <f t="shared" si="57"/>
        <v>0</v>
      </c>
      <c r="O335" s="83">
        <f t="shared" si="57"/>
        <v>0</v>
      </c>
      <c r="P335" s="83">
        <f t="shared" si="57"/>
        <v>0</v>
      </c>
      <c r="Q335" s="83">
        <f t="shared" si="57"/>
        <v>0</v>
      </c>
      <c r="R335" s="83">
        <f t="shared" si="57"/>
        <v>0</v>
      </c>
      <c r="S335" s="83">
        <f t="shared" si="57"/>
        <v>0</v>
      </c>
      <c r="T335" s="83">
        <f t="shared" si="57"/>
        <v>0</v>
      </c>
      <c r="U335" s="83">
        <f t="shared" si="57"/>
        <v>0</v>
      </c>
      <c r="V335" s="83">
        <f t="shared" si="57"/>
        <v>0</v>
      </c>
      <c r="W335" s="83">
        <f t="shared" si="57"/>
        <v>0</v>
      </c>
      <c r="X335" s="83">
        <f t="shared" si="57"/>
        <v>0</v>
      </c>
      <c r="Y335" s="83">
        <f t="shared" si="57"/>
        <v>0</v>
      </c>
      <c r="Z335" s="83">
        <f t="shared" si="57"/>
        <v>0</v>
      </c>
      <c r="AA335" s="83">
        <f t="shared" si="57"/>
        <v>0</v>
      </c>
      <c r="AB335" s="83">
        <f t="shared" si="57"/>
        <v>0</v>
      </c>
      <c r="AC335" s="83">
        <f t="shared" si="57"/>
        <v>0</v>
      </c>
      <c r="AD335" s="83">
        <f t="shared" si="57"/>
        <v>0</v>
      </c>
      <c r="AE335" s="83">
        <f t="shared" si="57"/>
        <v>0</v>
      </c>
      <c r="AF335" s="83">
        <f t="shared" si="57"/>
        <v>0</v>
      </c>
      <c r="AG335" s="83">
        <f t="shared" si="57"/>
        <v>0</v>
      </c>
      <c r="AH335" s="83">
        <f t="shared" si="57"/>
        <v>0</v>
      </c>
      <c r="AJ335" s="120"/>
      <c r="AK335" s="120"/>
    </row>
    <row r="336" spans="1:37" x14ac:dyDescent="0.25">
      <c r="A336" s="50"/>
      <c r="B336" s="81" t="s">
        <v>166</v>
      </c>
      <c r="C336" s="11" t="s">
        <v>332</v>
      </c>
      <c r="D336" s="82" t="s">
        <v>148</v>
      </c>
      <c r="E336" s="83">
        <f>SUM(E327:E335)</f>
        <v>0</v>
      </c>
      <c r="F336" s="83">
        <f t="shared" ref="F336:AH336" si="58">SUM(F327:F335)</f>
        <v>0</v>
      </c>
      <c r="G336" s="83">
        <f t="shared" si="58"/>
        <v>0</v>
      </c>
      <c r="H336" s="83">
        <f t="shared" si="58"/>
        <v>0</v>
      </c>
      <c r="I336" s="83">
        <f t="shared" si="58"/>
        <v>0</v>
      </c>
      <c r="J336" s="83">
        <f t="shared" si="58"/>
        <v>0</v>
      </c>
      <c r="K336" s="83">
        <f t="shared" si="58"/>
        <v>0</v>
      </c>
      <c r="L336" s="83">
        <f t="shared" si="58"/>
        <v>0</v>
      </c>
      <c r="M336" s="83">
        <f t="shared" si="58"/>
        <v>0</v>
      </c>
      <c r="N336" s="83">
        <f t="shared" si="58"/>
        <v>0</v>
      </c>
      <c r="O336" s="83">
        <f t="shared" si="58"/>
        <v>0</v>
      </c>
      <c r="P336" s="83">
        <f t="shared" si="58"/>
        <v>0</v>
      </c>
      <c r="Q336" s="83">
        <f t="shared" si="58"/>
        <v>0</v>
      </c>
      <c r="R336" s="83">
        <f t="shared" si="58"/>
        <v>0</v>
      </c>
      <c r="S336" s="83">
        <f t="shared" si="58"/>
        <v>0</v>
      </c>
      <c r="T336" s="83">
        <f t="shared" si="58"/>
        <v>0</v>
      </c>
      <c r="U336" s="83">
        <f t="shared" si="58"/>
        <v>0</v>
      </c>
      <c r="V336" s="83">
        <f t="shared" si="58"/>
        <v>0</v>
      </c>
      <c r="W336" s="83">
        <f t="shared" si="58"/>
        <v>0</v>
      </c>
      <c r="X336" s="83">
        <f t="shared" si="58"/>
        <v>0</v>
      </c>
      <c r="Y336" s="83">
        <f t="shared" si="58"/>
        <v>0</v>
      </c>
      <c r="Z336" s="83">
        <f t="shared" si="58"/>
        <v>0</v>
      </c>
      <c r="AA336" s="83">
        <f t="shared" si="58"/>
        <v>0</v>
      </c>
      <c r="AB336" s="83">
        <f t="shared" si="58"/>
        <v>0</v>
      </c>
      <c r="AC336" s="83">
        <f t="shared" si="58"/>
        <v>0</v>
      </c>
      <c r="AD336" s="83">
        <f t="shared" si="58"/>
        <v>0</v>
      </c>
      <c r="AE336" s="83">
        <f t="shared" si="58"/>
        <v>0</v>
      </c>
      <c r="AF336" s="83">
        <f t="shared" si="58"/>
        <v>0</v>
      </c>
      <c r="AG336" s="83">
        <f t="shared" si="58"/>
        <v>0</v>
      </c>
      <c r="AH336" s="83">
        <f t="shared" si="58"/>
        <v>0</v>
      </c>
      <c r="AJ336" s="81"/>
      <c r="AK336" s="81"/>
    </row>
    <row r="337" spans="1:37" x14ac:dyDescent="0.25">
      <c r="A337" s="121"/>
      <c r="B337" s="122" t="s">
        <v>333</v>
      </c>
      <c r="C337" s="11"/>
      <c r="D337" s="82" t="s">
        <v>334</v>
      </c>
      <c r="E337" s="123" t="e">
        <f t="shared" ref="E337:AH337" si="59">IF(E132*E336&lt;&gt;0,(E336/E132-1),NA())</f>
        <v>#N/A</v>
      </c>
      <c r="F337" s="123" t="e">
        <f t="shared" si="59"/>
        <v>#N/A</v>
      </c>
      <c r="G337" s="123" t="e">
        <f t="shared" si="59"/>
        <v>#N/A</v>
      </c>
      <c r="H337" s="123" t="e">
        <f t="shared" si="59"/>
        <v>#N/A</v>
      </c>
      <c r="I337" s="123" t="e">
        <f t="shared" si="59"/>
        <v>#N/A</v>
      </c>
      <c r="J337" s="123" t="e">
        <f t="shared" si="59"/>
        <v>#N/A</v>
      </c>
      <c r="K337" s="123" t="e">
        <f t="shared" si="59"/>
        <v>#N/A</v>
      </c>
      <c r="L337" s="123" t="e">
        <f t="shared" si="59"/>
        <v>#N/A</v>
      </c>
      <c r="M337" s="123" t="e">
        <f t="shared" si="59"/>
        <v>#N/A</v>
      </c>
      <c r="N337" s="123" t="e">
        <f t="shared" si="59"/>
        <v>#N/A</v>
      </c>
      <c r="O337" s="123" t="e">
        <f t="shared" si="59"/>
        <v>#N/A</v>
      </c>
      <c r="P337" s="123" t="e">
        <f t="shared" si="59"/>
        <v>#N/A</v>
      </c>
      <c r="Q337" s="123" t="e">
        <f t="shared" si="59"/>
        <v>#N/A</v>
      </c>
      <c r="R337" s="123" t="e">
        <f t="shared" si="59"/>
        <v>#N/A</v>
      </c>
      <c r="S337" s="123" t="e">
        <f t="shared" si="59"/>
        <v>#N/A</v>
      </c>
      <c r="T337" s="123" t="e">
        <f t="shared" si="59"/>
        <v>#N/A</v>
      </c>
      <c r="U337" s="123" t="e">
        <f t="shared" si="59"/>
        <v>#N/A</v>
      </c>
      <c r="V337" s="123" t="e">
        <f t="shared" si="59"/>
        <v>#N/A</v>
      </c>
      <c r="W337" s="123" t="e">
        <f t="shared" si="59"/>
        <v>#N/A</v>
      </c>
      <c r="X337" s="123" t="e">
        <f t="shared" si="59"/>
        <v>#N/A</v>
      </c>
      <c r="Y337" s="123" t="e">
        <f t="shared" si="59"/>
        <v>#N/A</v>
      </c>
      <c r="Z337" s="123" t="e">
        <f t="shared" si="59"/>
        <v>#N/A</v>
      </c>
      <c r="AA337" s="123" t="e">
        <f t="shared" si="59"/>
        <v>#N/A</v>
      </c>
      <c r="AB337" s="123" t="e">
        <f t="shared" si="59"/>
        <v>#N/A</v>
      </c>
      <c r="AC337" s="123" t="e">
        <f t="shared" si="59"/>
        <v>#N/A</v>
      </c>
      <c r="AD337" s="123" t="e">
        <f t="shared" si="59"/>
        <v>#N/A</v>
      </c>
      <c r="AE337" s="123" t="e">
        <f t="shared" si="59"/>
        <v>#N/A</v>
      </c>
      <c r="AF337" s="123" t="e">
        <f t="shared" si="59"/>
        <v>#N/A</v>
      </c>
      <c r="AG337" s="123" t="e">
        <f t="shared" si="59"/>
        <v>#N/A</v>
      </c>
      <c r="AH337" s="123" t="e">
        <f t="shared" si="59"/>
        <v>#N/A</v>
      </c>
      <c r="AJ337" s="122"/>
      <c r="AK337" s="122"/>
    </row>
    <row r="338" spans="1:37" x14ac:dyDescent="0.25">
      <c r="B338" s="57"/>
      <c r="C338" s="11"/>
      <c r="D338" s="57"/>
      <c r="U338" s="49"/>
      <c r="X338" s="49"/>
      <c r="AC338" s="14"/>
      <c r="AD338" s="14"/>
      <c r="AE338" s="14"/>
      <c r="AF338" s="14"/>
      <c r="AG338" s="14"/>
      <c r="AH338" s="14"/>
      <c r="AJ338" s="57"/>
      <c r="AK338" s="57"/>
    </row>
    <row r="339" spans="1:37" x14ac:dyDescent="0.25">
      <c r="A339" s="124"/>
      <c r="B339" s="125" t="s">
        <v>335</v>
      </c>
      <c r="C339" s="11"/>
      <c r="D339" s="124"/>
      <c r="E339" s="126"/>
      <c r="F339" s="127"/>
      <c r="G339" s="126"/>
      <c r="H339" s="127"/>
      <c r="I339" s="126"/>
      <c r="J339" s="127"/>
      <c r="K339" s="126"/>
      <c r="L339" s="127"/>
      <c r="M339" s="126"/>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J339" s="125"/>
      <c r="AK339" s="125"/>
    </row>
    <row r="340" spans="1:37" x14ac:dyDescent="0.25">
      <c r="B340" s="57"/>
      <c r="C340" s="11"/>
      <c r="D340" s="57"/>
      <c r="U340" s="49"/>
      <c r="X340" s="49"/>
      <c r="AC340" s="14"/>
      <c r="AD340" s="14"/>
      <c r="AE340" s="14"/>
      <c r="AF340" s="14"/>
      <c r="AG340" s="14"/>
      <c r="AH340" s="14"/>
      <c r="AJ340" s="57"/>
      <c r="AK340" s="57"/>
    </row>
    <row r="341" spans="1:37" x14ac:dyDescent="0.25">
      <c r="A341" s="67"/>
      <c r="B341" s="68" t="s">
        <v>336</v>
      </c>
      <c r="C341" s="11"/>
      <c r="D341" s="76"/>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J341" s="68"/>
      <c r="AK341" s="68"/>
    </row>
    <row r="342" spans="1:37" x14ac:dyDescent="0.25">
      <c r="A342" s="67"/>
      <c r="B342" s="128" t="s">
        <v>337</v>
      </c>
      <c r="C342" s="11"/>
      <c r="D342" s="69"/>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J342" s="68"/>
      <c r="AK342" s="68"/>
    </row>
    <row r="343" spans="1:37" x14ac:dyDescent="0.25">
      <c r="A343" s="50"/>
      <c r="B343" s="129" t="s">
        <v>168</v>
      </c>
      <c r="C343" s="11" t="s">
        <v>338</v>
      </c>
      <c r="D343" s="72" t="s">
        <v>148</v>
      </c>
      <c r="E343" s="73">
        <f>SUM('[3]07INA'!M$2732,'[3]07INA'!M$6866)</f>
        <v>210.68955830826448</v>
      </c>
      <c r="F343" s="73">
        <f>SUM('[3]07INA'!N$2732,'[3]07INA'!N$6866)</f>
        <v>226.28528904850461</v>
      </c>
      <c r="G343" s="73">
        <f>SUM('[3]07INA'!O$2732,'[3]07INA'!O$6866)</f>
        <v>238.75736653930244</v>
      </c>
      <c r="H343" s="73">
        <f>SUM('[3]07INA'!P$2732,'[3]07INA'!P$6866)</f>
        <v>246.58302017794577</v>
      </c>
      <c r="I343" s="73">
        <f>SUM('[3]07INA'!Q$2732,'[3]07INA'!Q$6866)</f>
        <v>276.4583749108254</v>
      </c>
      <c r="J343" s="73">
        <f>SUM('[3]07INA'!R$2732,'[3]07INA'!R$6866)</f>
        <v>304.57456820094978</v>
      </c>
      <c r="K343" s="73">
        <f>SUM('[3]07INA'!S$2732,'[3]07INA'!S$6866)</f>
        <v>334.10211389608185</v>
      </c>
      <c r="L343" s="73">
        <f>SUM('[3]07INA'!T$2732,'[3]07INA'!T$6866)</f>
        <v>358.94161133206461</v>
      </c>
      <c r="M343" s="73">
        <f>SUM('[3]07INA'!U$2732,'[3]07INA'!U$6866)</f>
        <v>363.60791945507646</v>
      </c>
      <c r="N343" s="73">
        <f>SUM('[3]07INA'!V$2732,'[3]07INA'!V$6866)</f>
        <v>381.62800677915533</v>
      </c>
      <c r="O343" s="73">
        <f>SUM('[3]07INA'!W$2732,'[3]07INA'!W$6866)</f>
        <v>445.38549047042841</v>
      </c>
      <c r="P343" s="73">
        <f>SUM('[3]07INA'!X$2732,'[3]07INA'!X$6866)</f>
        <v>468.02693796471817</v>
      </c>
      <c r="Q343" s="73">
        <f>SUM('[3]07INA'!Y$2732,'[3]07INA'!Y$6866)</f>
        <v>483.18670468792902</v>
      </c>
      <c r="R343" s="73">
        <f>SUM('[3]07INA'!Z$2732,'[3]07INA'!Z$6866)</f>
        <v>502.63572924568047</v>
      </c>
      <c r="S343" s="73">
        <f>SUM('[3]07INA'!AA$2732,'[3]07INA'!AA$6866)</f>
        <v>564.91730818642964</v>
      </c>
      <c r="T343" s="73">
        <f>SUM('[3]07INA'!AB$2732,'[3]07INA'!AB$6866)</f>
        <v>590.60983350746369</v>
      </c>
      <c r="U343" s="73">
        <f>SUM('[3]07INA'!AC$2732,'[3]07INA'!AC$6866)</f>
        <v>584.89190571969698</v>
      </c>
      <c r="V343" s="73">
        <f>SUM('[3]07INA'!AD$2732,'[3]07INA'!AD$6866)</f>
        <v>624.00158319934599</v>
      </c>
      <c r="W343" s="73">
        <f>SUM('[3]07INA'!AE$2732,'[3]07INA'!AE$6866)</f>
        <v>666.9354941092339</v>
      </c>
      <c r="X343" s="73">
        <f>SUM('[3]07INA'!AF$2732,'[3]07INA'!AF$6866)</f>
        <v>729.85214318043165</v>
      </c>
      <c r="Y343" s="73">
        <f>SUM('[3]07INA'!AG$2732,'[3]07INA'!AG$6866)</f>
        <v>791.6302004797958</v>
      </c>
      <c r="Z343" s="73">
        <f>SUM('[3]07INA'!AH$2732,'[3]07INA'!AH$6866)</f>
        <v>877.40909697596317</v>
      </c>
      <c r="AA343" s="73">
        <f>SUM('[3]07INA'!AI$2732,'[3]07INA'!AI$6866)</f>
        <v>971.04573963317534</v>
      </c>
      <c r="AB343" s="73">
        <f>SUM('[3]07INA'!AJ$2732,'[3]07INA'!AJ$6866)</f>
        <v>1012.1716656438314</v>
      </c>
      <c r="AC343" s="73">
        <f>SUM('[3]07INA'!AK$2732,'[3]07INA'!AK$6866)</f>
        <v>1012.1716656438314</v>
      </c>
      <c r="AD343" s="73">
        <f>SUM('[3]07INA'!AL$2732,'[3]07INA'!AL$6866)</f>
        <v>1048.3227636646131</v>
      </c>
      <c r="AE343" s="73">
        <f>SUM('[3]07INA'!AM$2732,'[3]07INA'!AM$6866)</f>
        <v>1092.5845813429808</v>
      </c>
      <c r="AF343" s="73">
        <f>SUM('[3]07INA'!AN$2732,'[3]07INA'!AN$6866)</f>
        <v>1133.2192101839755</v>
      </c>
      <c r="AG343" s="73">
        <f>SUM('[3]07INA'!AO$2732,'[3]07INA'!AO$6866)</f>
        <v>1167.1760811325712</v>
      </c>
      <c r="AH343" s="73">
        <f>SUM('[3]07INA'!AP$2732,'[3]07INA'!AP$6866)</f>
        <v>1206.8201782695244</v>
      </c>
      <c r="AJ343" s="71"/>
      <c r="AK343" s="71"/>
    </row>
    <row r="344" spans="1:37" x14ac:dyDescent="0.25">
      <c r="A344" s="50"/>
      <c r="B344" s="129" t="s">
        <v>170</v>
      </c>
      <c r="C344" s="11" t="s">
        <v>339</v>
      </c>
      <c r="D344" s="72" t="s">
        <v>148</v>
      </c>
      <c r="E344" s="73">
        <f>SUM('[3]07INA'!M$3368,'[3]07INA'!M$6972)</f>
        <v>194.25510360215713</v>
      </c>
      <c r="F344" s="73">
        <f>SUM('[3]07INA'!N$3368,'[3]07INA'!N$6972)</f>
        <v>208.82343433241732</v>
      </c>
      <c r="G344" s="73">
        <f>SUM('[3]07INA'!O$3368,'[3]07INA'!O$6972)</f>
        <v>231.34940004940509</v>
      </c>
      <c r="H344" s="73">
        <f>SUM('[3]07INA'!P$3368,'[3]07INA'!P$6972)</f>
        <v>248.070330078349</v>
      </c>
      <c r="I344" s="73">
        <f>SUM('[3]07INA'!Q$3368,'[3]07INA'!Q$6972)</f>
        <v>269.05812251153446</v>
      </c>
      <c r="J344" s="73">
        <f>SUM('[3]07INA'!R$3368,'[3]07INA'!R$6972)</f>
        <v>288.46671259874631</v>
      </c>
      <c r="K344" s="73">
        <f>SUM('[3]07INA'!S$3368,'[3]07INA'!S$6972)</f>
        <v>315.5755874174813</v>
      </c>
      <c r="L344" s="73">
        <f>SUM('[3]07INA'!T$3368,'[3]07INA'!T$6972)</f>
        <v>338.84122014047551</v>
      </c>
      <c r="M344" s="73">
        <f>SUM('[3]07INA'!U$3368,'[3]07INA'!U$6972)</f>
        <v>317.40991048160362</v>
      </c>
      <c r="N344" s="73">
        <f>SUM('[3]07INA'!V$3368,'[3]07INA'!V$6972)</f>
        <v>327.99661965182304</v>
      </c>
      <c r="O344" s="73">
        <f>SUM('[3]07INA'!W$3368,'[3]07INA'!W$6972)</f>
        <v>357.96718844191497</v>
      </c>
      <c r="P344" s="73">
        <f>SUM('[3]07INA'!X$3368,'[3]07INA'!X$6972)</f>
        <v>379.78174276139868</v>
      </c>
      <c r="Q344" s="73">
        <f>SUM('[3]07INA'!Y$3368,'[3]07INA'!Y$6972)</f>
        <v>374.87107018596788</v>
      </c>
      <c r="R344" s="73">
        <f>SUM('[3]07INA'!Z$3368,'[3]07INA'!Z$6972)</f>
        <v>359.7654892312982</v>
      </c>
      <c r="S344" s="73">
        <f>SUM('[3]07INA'!AA$3368,'[3]07INA'!AA$6972)</f>
        <v>413.19021257861056</v>
      </c>
      <c r="T344" s="73">
        <f>SUM('[3]07INA'!AB$3368,'[3]07INA'!AB$6972)</f>
        <v>392.04243069169593</v>
      </c>
      <c r="U344" s="73">
        <f>SUM('[3]07INA'!AC$3368,'[3]07INA'!AC$6972)</f>
        <v>352.75864719974493</v>
      </c>
      <c r="V344" s="73">
        <f>SUM('[3]07INA'!AD$3368,'[3]07INA'!AD$6972)</f>
        <v>306.40711363390187</v>
      </c>
      <c r="W344" s="73">
        <f>SUM('[3]07INA'!AE$3368,'[3]07INA'!AE$6972)</f>
        <v>323.63819590648882</v>
      </c>
      <c r="X344" s="73">
        <f>SUM('[3]07INA'!AF$3368,'[3]07INA'!AF$6972)</f>
        <v>392.27000951417097</v>
      </c>
      <c r="Y344" s="73">
        <f>SUM('[3]07INA'!AG$3368,'[3]07INA'!AG$6972)</f>
        <v>424.33896035193249</v>
      </c>
      <c r="Z344" s="73">
        <f>SUM('[3]07INA'!AH$3368,'[3]07INA'!AH$6972)</f>
        <v>608.65461649911992</v>
      </c>
      <c r="AA344" s="73">
        <f>SUM('[3]07INA'!AI$3368,'[3]07INA'!AI$6972)</f>
        <v>796.71881281414653</v>
      </c>
      <c r="AB344" s="73">
        <f>SUM('[3]07INA'!AJ$3368,'[3]07INA'!AJ$6972)</f>
        <v>802.60536160978313</v>
      </c>
      <c r="AC344" s="73">
        <f>SUM('[3]07INA'!AK$3368,'[3]07INA'!AK$6972)</f>
        <v>807.41665855868325</v>
      </c>
      <c r="AD344" s="73">
        <f>SUM('[3]07INA'!AL$3368,'[3]07INA'!AL$6972)</f>
        <v>789.07377483536709</v>
      </c>
      <c r="AE344" s="73">
        <f>SUM('[3]07INA'!AM$3368,'[3]07INA'!AM$6972)</f>
        <v>621.45136435576592</v>
      </c>
      <c r="AF344" s="73">
        <f>SUM('[3]07INA'!AN$3368,'[3]07INA'!AN$6972)</f>
        <v>712.96495492322447</v>
      </c>
      <c r="AG344" s="73">
        <f>SUM('[3]07INA'!AO$3368,'[3]07INA'!AO$6972)</f>
        <v>831.5158770184587</v>
      </c>
      <c r="AH344" s="73">
        <f>SUM('[3]07INA'!AP$3368,'[3]07INA'!AP$6972)</f>
        <v>833.07165466668414</v>
      </c>
      <c r="AJ344" s="71"/>
      <c r="AK344" s="71"/>
    </row>
    <row r="345" spans="1:37" x14ac:dyDescent="0.25">
      <c r="A345" s="50"/>
      <c r="B345" s="129" t="s">
        <v>152</v>
      </c>
      <c r="C345" s="11" t="s">
        <v>340</v>
      </c>
      <c r="D345" s="72" t="s">
        <v>148</v>
      </c>
      <c r="E345" s="73">
        <f>'[3]07INA'!M$3580</f>
        <v>0</v>
      </c>
      <c r="F345" s="73">
        <f>'[3]07INA'!N$3580</f>
        <v>0</v>
      </c>
      <c r="G345" s="73">
        <f>'[3]07INA'!O$3580</f>
        <v>0</v>
      </c>
      <c r="H345" s="73">
        <f>'[3]07INA'!P$3580</f>
        <v>0</v>
      </c>
      <c r="I345" s="73">
        <f>'[3]07INA'!Q$3580</f>
        <v>0</v>
      </c>
      <c r="J345" s="73">
        <f>'[3]07INA'!R$3580</f>
        <v>0</v>
      </c>
      <c r="K345" s="73">
        <f>'[3]07INA'!S$3580</f>
        <v>0</v>
      </c>
      <c r="L345" s="73">
        <f>'[3]07INA'!T$3580</f>
        <v>0</v>
      </c>
      <c r="M345" s="73">
        <f>'[3]07INA'!U$3580</f>
        <v>0</v>
      </c>
      <c r="N345" s="73">
        <f>'[3]07INA'!V$3580</f>
        <v>0</v>
      </c>
      <c r="O345" s="73">
        <f>'[3]07INA'!W$3580</f>
        <v>0</v>
      </c>
      <c r="P345" s="73">
        <f>'[3]07INA'!X$3580</f>
        <v>0</v>
      </c>
      <c r="Q345" s="73">
        <f>'[3]07INA'!Y$3580</f>
        <v>0</v>
      </c>
      <c r="R345" s="73">
        <f>'[3]07INA'!Z$3580</f>
        <v>0</v>
      </c>
      <c r="S345" s="73">
        <f>'[3]07INA'!AA$3580</f>
        <v>0</v>
      </c>
      <c r="T345" s="73">
        <f>'[3]07INA'!AB$3580</f>
        <v>0</v>
      </c>
      <c r="U345" s="73">
        <f>'[3]07INA'!AC$3580</f>
        <v>0</v>
      </c>
      <c r="V345" s="73">
        <f>'[3]07INA'!AD$3580</f>
        <v>0</v>
      </c>
      <c r="W345" s="73">
        <f>'[3]07INA'!AE$3580</f>
        <v>0</v>
      </c>
      <c r="X345" s="73">
        <f>'[3]07INA'!AF$3580</f>
        <v>0</v>
      </c>
      <c r="Y345" s="73">
        <f>'[3]07INA'!AG$3580</f>
        <v>0</v>
      </c>
      <c r="Z345" s="73">
        <f>'[3]07INA'!AH$3580</f>
        <v>0</v>
      </c>
      <c r="AA345" s="73">
        <f>'[3]07INA'!AI$3580</f>
        <v>0</v>
      </c>
      <c r="AB345" s="73">
        <f>'[3]07INA'!AJ$3580</f>
        <v>0</v>
      </c>
      <c r="AC345" s="73">
        <f>'[3]07INA'!AK$3580</f>
        <v>0</v>
      </c>
      <c r="AD345" s="73">
        <f>'[3]07INA'!AL$3580</f>
        <v>0</v>
      </c>
      <c r="AE345" s="73">
        <f>'[3]07INA'!AM$3580</f>
        <v>0</v>
      </c>
      <c r="AF345" s="73">
        <f>'[3]07INA'!AN$3580</f>
        <v>0</v>
      </c>
      <c r="AG345" s="73">
        <f>'[3]07INA'!AO$3580</f>
        <v>0</v>
      </c>
      <c r="AH345" s="73">
        <f>'[3]07INA'!AP$3580</f>
        <v>0</v>
      </c>
      <c r="AJ345" s="71"/>
      <c r="AK345" s="71"/>
    </row>
    <row r="346" spans="1:37" x14ac:dyDescent="0.25">
      <c r="A346" s="50"/>
      <c r="B346" s="129" t="s">
        <v>158</v>
      </c>
      <c r="C346" s="11" t="s">
        <v>341</v>
      </c>
      <c r="D346" s="72" t="s">
        <v>148</v>
      </c>
      <c r="E346" s="73">
        <f>'[3]07INA'!M$4534</f>
        <v>0</v>
      </c>
      <c r="F346" s="73">
        <f>'[3]07INA'!N$4534</f>
        <v>0</v>
      </c>
      <c r="G346" s="73">
        <f>'[3]07INA'!O$4534</f>
        <v>0</v>
      </c>
      <c r="H346" s="73">
        <f>'[3]07INA'!P$4534</f>
        <v>0</v>
      </c>
      <c r="I346" s="73">
        <f>'[3]07INA'!Q$4534</f>
        <v>0</v>
      </c>
      <c r="J346" s="73">
        <f>'[3]07INA'!R$4534</f>
        <v>0</v>
      </c>
      <c r="K346" s="73">
        <f>'[3]07INA'!S$4534</f>
        <v>0</v>
      </c>
      <c r="L346" s="73">
        <f>'[3]07INA'!T$4534</f>
        <v>0.79903969928400009</v>
      </c>
      <c r="M346" s="73">
        <f>'[3]07INA'!U$4534</f>
        <v>1.0710264719024964</v>
      </c>
      <c r="N346" s="73">
        <f>'[3]07INA'!V$4534</f>
        <v>1.0595485093717043</v>
      </c>
      <c r="O346" s="73">
        <f>'[3]07INA'!W$4534</f>
        <v>0.98809098025489128</v>
      </c>
      <c r="P346" s="73">
        <f>'[3]07INA'!X$4534</f>
        <v>0.7887966502101269</v>
      </c>
      <c r="Q346" s="73">
        <f>'[3]07INA'!Y$4534</f>
        <v>0.66761551804711539</v>
      </c>
      <c r="R346" s="73">
        <f>'[3]07INA'!Z$4534</f>
        <v>0.610881580460092</v>
      </c>
      <c r="S346" s="73">
        <f>'[3]07INA'!AA$4534</f>
        <v>0.48006448520683087</v>
      </c>
      <c r="T346" s="73">
        <f>'[3]07INA'!AB$4534</f>
        <v>0.24269481824749195</v>
      </c>
      <c r="U346" s="73">
        <f>'[3]07INA'!AC$4534</f>
        <v>0.2381363114210712</v>
      </c>
      <c r="V346" s="73">
        <f>'[3]07INA'!AD$4534</f>
        <v>0.27854610631280741</v>
      </c>
      <c r="W346" s="73">
        <f>'[3]07INA'!AE$4534</f>
        <v>0.7053573168928976</v>
      </c>
      <c r="X346" s="73">
        <f>'[3]07INA'!AF$4534</f>
        <v>1.0873339025114879</v>
      </c>
      <c r="Y346" s="73">
        <f>'[3]07INA'!AG$4534</f>
        <v>1.1100184698474127</v>
      </c>
      <c r="Z346" s="73">
        <f>'[3]07INA'!AH$4534</f>
        <v>1.0259329194149971</v>
      </c>
      <c r="AA346" s="73">
        <f>'[3]07INA'!AI$4534</f>
        <v>0.8732524100706478</v>
      </c>
      <c r="AB346" s="73">
        <f>'[3]07INA'!AJ$4534</f>
        <v>1.0518547833657854</v>
      </c>
      <c r="AC346" s="73">
        <f>'[3]07INA'!AK$4534</f>
        <v>1.1752542431078887</v>
      </c>
      <c r="AD346" s="73">
        <f>'[3]07INA'!AL$4534</f>
        <v>1.3959769667337023</v>
      </c>
      <c r="AE346" s="73">
        <f>'[3]07INA'!AM$4534</f>
        <v>1.1634497040161114</v>
      </c>
      <c r="AF346" s="73">
        <f>'[3]07INA'!AN$4534</f>
        <v>0.52265492542268044</v>
      </c>
      <c r="AG346" s="73">
        <f>'[3]07INA'!AO$4534</f>
        <v>1.3283953258994279</v>
      </c>
      <c r="AH346" s="73">
        <f>'[3]07INA'!AP$4534</f>
        <v>1.1269541624903499</v>
      </c>
      <c r="AJ346" s="71"/>
      <c r="AK346" s="71"/>
    </row>
    <row r="347" spans="1:37" x14ac:dyDescent="0.25">
      <c r="A347" s="50"/>
      <c r="B347" s="129" t="s">
        <v>160</v>
      </c>
      <c r="C347" s="11" t="s">
        <v>342</v>
      </c>
      <c r="D347" s="72" t="s">
        <v>148</v>
      </c>
      <c r="E347" s="73">
        <f>'[3]07INA'!M$7396</f>
        <v>0</v>
      </c>
      <c r="F347" s="73">
        <f>'[3]07INA'!N$7396</f>
        <v>0</v>
      </c>
      <c r="G347" s="73">
        <f>'[3]07INA'!O$7396</f>
        <v>0</v>
      </c>
      <c r="H347" s="73">
        <f>'[3]07INA'!P$7396</f>
        <v>0</v>
      </c>
      <c r="I347" s="73">
        <f>'[3]07INA'!Q$7396</f>
        <v>0</v>
      </c>
      <c r="J347" s="73">
        <f>'[3]07INA'!R$7396</f>
        <v>0</v>
      </c>
      <c r="K347" s="73">
        <f>'[3]07INA'!S$7396</f>
        <v>0</v>
      </c>
      <c r="L347" s="73">
        <f>'[3]07INA'!T$7396</f>
        <v>0</v>
      </c>
      <c r="M347" s="73">
        <f>'[3]07INA'!U$7396</f>
        <v>0</v>
      </c>
      <c r="N347" s="73">
        <f>'[3]07INA'!V$7396</f>
        <v>0</v>
      </c>
      <c r="O347" s="73">
        <f>'[3]07INA'!W$7396</f>
        <v>0</v>
      </c>
      <c r="P347" s="73">
        <f>'[3]07INA'!X$7396</f>
        <v>0</v>
      </c>
      <c r="Q347" s="73">
        <f>'[3]07INA'!Y$7396</f>
        <v>0</v>
      </c>
      <c r="R347" s="73">
        <f>'[3]07INA'!Z$7396</f>
        <v>0</v>
      </c>
      <c r="S347" s="73">
        <f>'[3]07INA'!AA$7396</f>
        <v>0</v>
      </c>
      <c r="T347" s="73">
        <f>'[3]07INA'!AB$7396</f>
        <v>0</v>
      </c>
      <c r="U347" s="73">
        <f>'[3]07INA'!AC$7396</f>
        <v>0</v>
      </c>
      <c r="V347" s="73">
        <f>'[3]07INA'!AD$7396</f>
        <v>0</v>
      </c>
      <c r="W347" s="73">
        <f>'[3]07INA'!AE$7396</f>
        <v>0</v>
      </c>
      <c r="X347" s="73">
        <f>'[3]07INA'!AF$7396</f>
        <v>0</v>
      </c>
      <c r="Y347" s="73">
        <f>'[3]07INA'!AG$7396</f>
        <v>0</v>
      </c>
      <c r="Z347" s="73">
        <f>'[3]07INA'!AH$7396</f>
        <v>0</v>
      </c>
      <c r="AA347" s="73">
        <f>'[3]07INA'!AI$7396</f>
        <v>0</v>
      </c>
      <c r="AB347" s="73">
        <f>'[3]07INA'!AJ$7396</f>
        <v>0</v>
      </c>
      <c r="AC347" s="73">
        <f>'[3]07INA'!AK$7396</f>
        <v>0</v>
      </c>
      <c r="AD347" s="73">
        <f>'[3]07INA'!AL$7396</f>
        <v>0</v>
      </c>
      <c r="AE347" s="73">
        <f>'[3]07INA'!AM$7396</f>
        <v>0</v>
      </c>
      <c r="AF347" s="73">
        <f>'[3]07INA'!AN$7396</f>
        <v>0</v>
      </c>
      <c r="AG347" s="73">
        <f>'[3]07INA'!AO$7396</f>
        <v>0</v>
      </c>
      <c r="AH347" s="73">
        <f>'[3]07INA'!AP$7396</f>
        <v>0</v>
      </c>
      <c r="AJ347" s="71"/>
      <c r="AK347" s="71"/>
    </row>
    <row r="348" spans="1:37" x14ac:dyDescent="0.25">
      <c r="A348" s="50"/>
      <c r="B348" s="130" t="s">
        <v>164</v>
      </c>
      <c r="C348" s="11" t="s">
        <v>343</v>
      </c>
      <c r="D348" s="72" t="s">
        <v>148</v>
      </c>
      <c r="E348" s="73">
        <f>SUM('[3]07INA'!M$4428,'[3]07INA'!M$7502)</f>
        <v>0</v>
      </c>
      <c r="F348" s="73">
        <f>SUM('[3]07INA'!N$4428,'[3]07INA'!N$7502)</f>
        <v>0</v>
      </c>
      <c r="G348" s="73">
        <f>SUM('[3]07INA'!O$4428,'[3]07INA'!O$7502)</f>
        <v>0</v>
      </c>
      <c r="H348" s="73">
        <f>SUM('[3]07INA'!P$4428,'[3]07INA'!P$7502)</f>
        <v>0</v>
      </c>
      <c r="I348" s="73">
        <f>SUM('[3]07INA'!Q$4428,'[3]07INA'!Q$7502)</f>
        <v>0</v>
      </c>
      <c r="J348" s="73">
        <f>SUM('[3]07INA'!R$4428,'[3]07INA'!R$7502)</f>
        <v>0</v>
      </c>
      <c r="K348" s="73">
        <f>SUM('[3]07INA'!S$4428,'[3]07INA'!S$7502)</f>
        <v>0</v>
      </c>
      <c r="L348" s="73">
        <f>SUM('[3]07INA'!T$4428,'[3]07INA'!T$7502)</f>
        <v>0</v>
      </c>
      <c r="M348" s="73">
        <f>SUM('[3]07INA'!U$4428,'[3]07INA'!U$7502)</f>
        <v>0</v>
      </c>
      <c r="N348" s="73">
        <f>SUM('[3]07INA'!V$4428,'[3]07INA'!V$7502)</f>
        <v>0</v>
      </c>
      <c r="O348" s="73">
        <f>SUM('[3]07INA'!W$4428,'[3]07INA'!W$7502)</f>
        <v>0</v>
      </c>
      <c r="P348" s="73">
        <f>SUM('[3]07INA'!X$4428,'[3]07INA'!X$7502)</f>
        <v>0</v>
      </c>
      <c r="Q348" s="73">
        <f>SUM('[3]07INA'!Y$4428,'[3]07INA'!Y$7502)</f>
        <v>0</v>
      </c>
      <c r="R348" s="73">
        <f>SUM('[3]07INA'!Z$4428,'[3]07INA'!Z$7502)</f>
        <v>0</v>
      </c>
      <c r="S348" s="73">
        <f>SUM('[3]07INA'!AA$4428,'[3]07INA'!AA$7502)</f>
        <v>0</v>
      </c>
      <c r="T348" s="73">
        <f>SUM('[3]07INA'!AB$4428,'[3]07INA'!AB$7502)</f>
        <v>0</v>
      </c>
      <c r="U348" s="73">
        <f>SUM('[3]07INA'!AC$4428,'[3]07INA'!AC$7502)</f>
        <v>0</v>
      </c>
      <c r="V348" s="73">
        <f>SUM('[3]07INA'!AD$4428,'[3]07INA'!AD$7502)</f>
        <v>0</v>
      </c>
      <c r="W348" s="73">
        <f>SUM('[3]07INA'!AE$4428,'[3]07INA'!AE$7502)</f>
        <v>0</v>
      </c>
      <c r="X348" s="73">
        <f>SUM('[3]07INA'!AF$4428,'[3]07INA'!AF$7502)</f>
        <v>0</v>
      </c>
      <c r="Y348" s="73">
        <f>SUM('[3]07INA'!AG$4428,'[3]07INA'!AG$7502)</f>
        <v>0</v>
      </c>
      <c r="Z348" s="73">
        <f>SUM('[3]07INA'!AH$4428,'[3]07INA'!AH$7502)</f>
        <v>0</v>
      </c>
      <c r="AA348" s="73">
        <f>SUM('[3]07INA'!AI$4428,'[3]07INA'!AI$7502)</f>
        <v>0</v>
      </c>
      <c r="AB348" s="73">
        <f>SUM('[3]07INA'!AJ$4428,'[3]07INA'!AJ$7502)</f>
        <v>0</v>
      </c>
      <c r="AC348" s="73">
        <f>SUM('[3]07INA'!AK$4428,'[3]07INA'!AK$7502)</f>
        <v>0</v>
      </c>
      <c r="AD348" s="73">
        <f>SUM('[3]07INA'!AL$4428,'[3]07INA'!AL$7502)</f>
        <v>0</v>
      </c>
      <c r="AE348" s="73">
        <f>SUM('[3]07INA'!AM$4428,'[3]07INA'!AM$7502)</f>
        <v>0</v>
      </c>
      <c r="AF348" s="73">
        <f>SUM('[3]07INA'!AN$4428,'[3]07INA'!AN$7502)</f>
        <v>0</v>
      </c>
      <c r="AG348" s="73">
        <f>SUM('[3]07INA'!AO$4428,'[3]07INA'!AO$7502)</f>
        <v>0</v>
      </c>
      <c r="AH348" s="73">
        <f>SUM('[3]07INA'!AP$4428,'[3]07INA'!AP$7502)</f>
        <v>0</v>
      </c>
      <c r="AJ348" s="74"/>
      <c r="AK348" s="74"/>
    </row>
    <row r="349" spans="1:37" x14ac:dyDescent="0.25">
      <c r="A349" s="50"/>
      <c r="B349" s="81" t="s">
        <v>166</v>
      </c>
      <c r="C349" s="11" t="s">
        <v>344</v>
      </c>
      <c r="D349" s="82" t="s">
        <v>148</v>
      </c>
      <c r="E349" s="83">
        <f>SUM(E343:E348)</f>
        <v>404.94466191042159</v>
      </c>
      <c r="F349" s="83">
        <f t="shared" ref="F349:AH349" si="60">SUM(F343:F348)</f>
        <v>435.1087233809219</v>
      </c>
      <c r="G349" s="83">
        <f t="shared" si="60"/>
        <v>470.1067665887075</v>
      </c>
      <c r="H349" s="83">
        <f t="shared" si="60"/>
        <v>494.65335025629474</v>
      </c>
      <c r="I349" s="83">
        <f t="shared" si="60"/>
        <v>545.51649742235986</v>
      </c>
      <c r="J349" s="83">
        <f t="shared" si="60"/>
        <v>593.0412807996961</v>
      </c>
      <c r="K349" s="83">
        <f t="shared" si="60"/>
        <v>649.67770131356315</v>
      </c>
      <c r="L349" s="83">
        <f t="shared" si="60"/>
        <v>698.5818711718241</v>
      </c>
      <c r="M349" s="83">
        <f t="shared" si="60"/>
        <v>682.08885640858261</v>
      </c>
      <c r="N349" s="83">
        <f t="shared" si="60"/>
        <v>710.68417494035009</v>
      </c>
      <c r="O349" s="83">
        <f t="shared" si="60"/>
        <v>804.34076989259836</v>
      </c>
      <c r="P349" s="83">
        <f t="shared" si="60"/>
        <v>848.59747737632688</v>
      </c>
      <c r="Q349" s="83">
        <f t="shared" si="60"/>
        <v>858.72539039194407</v>
      </c>
      <c r="R349" s="83">
        <f t="shared" si="60"/>
        <v>863.01210005743872</v>
      </c>
      <c r="S349" s="83">
        <f t="shared" si="60"/>
        <v>978.587585250247</v>
      </c>
      <c r="T349" s="83">
        <f t="shared" si="60"/>
        <v>982.89495901740713</v>
      </c>
      <c r="U349" s="83">
        <f t="shared" si="60"/>
        <v>937.88868923086295</v>
      </c>
      <c r="V349" s="83">
        <f t="shared" si="60"/>
        <v>930.68724293956063</v>
      </c>
      <c r="W349" s="83">
        <f t="shared" si="60"/>
        <v>991.27904733261562</v>
      </c>
      <c r="X349" s="83">
        <f t="shared" si="60"/>
        <v>1123.2094865971142</v>
      </c>
      <c r="Y349" s="83">
        <f t="shared" si="60"/>
        <v>1217.0791793015756</v>
      </c>
      <c r="Z349" s="83">
        <f t="shared" si="60"/>
        <v>1487.0896463944982</v>
      </c>
      <c r="AA349" s="83">
        <f t="shared" si="60"/>
        <v>1768.6378048573924</v>
      </c>
      <c r="AB349" s="83">
        <f t="shared" si="60"/>
        <v>1815.8288820369803</v>
      </c>
      <c r="AC349" s="83">
        <f t="shared" si="60"/>
        <v>1820.7635784456227</v>
      </c>
      <c r="AD349" s="83">
        <f t="shared" si="60"/>
        <v>1838.7925154667139</v>
      </c>
      <c r="AE349" s="83">
        <f t="shared" si="60"/>
        <v>1715.1993954027628</v>
      </c>
      <c r="AF349" s="83">
        <f t="shared" si="60"/>
        <v>1846.7068200326228</v>
      </c>
      <c r="AG349" s="83">
        <f t="shared" si="60"/>
        <v>2000.0203534769294</v>
      </c>
      <c r="AH349" s="83">
        <f t="shared" si="60"/>
        <v>2041.018787098699</v>
      </c>
      <c r="AJ349" s="81"/>
      <c r="AK349" s="81"/>
    </row>
    <row r="350" spans="1:37" x14ac:dyDescent="0.25">
      <c r="A350" s="67"/>
      <c r="B350" s="128" t="s">
        <v>345</v>
      </c>
      <c r="C350" s="11"/>
      <c r="D350" s="76"/>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J350" s="68"/>
      <c r="AK350" s="68"/>
    </row>
    <row r="351" spans="1:37" x14ac:dyDescent="0.25">
      <c r="A351" s="50"/>
      <c r="B351" s="129" t="s">
        <v>168</v>
      </c>
      <c r="C351" s="11" t="s">
        <v>346</v>
      </c>
      <c r="D351" s="72" t="s">
        <v>148</v>
      </c>
      <c r="E351" s="73">
        <f t="shared" ref="E351:AH351" si="61">E135+E163+E171+E238</f>
        <v>0</v>
      </c>
      <c r="F351" s="73">
        <f t="shared" si="61"/>
        <v>0</v>
      </c>
      <c r="G351" s="73">
        <f t="shared" si="61"/>
        <v>0</v>
      </c>
      <c r="H351" s="73">
        <f t="shared" si="61"/>
        <v>0</v>
      </c>
      <c r="I351" s="73">
        <f t="shared" si="61"/>
        <v>0</v>
      </c>
      <c r="J351" s="73">
        <f t="shared" si="61"/>
        <v>0</v>
      </c>
      <c r="K351" s="73">
        <f t="shared" si="61"/>
        <v>0</v>
      </c>
      <c r="L351" s="73">
        <f t="shared" si="61"/>
        <v>0</v>
      </c>
      <c r="M351" s="73">
        <f t="shared" si="61"/>
        <v>0</v>
      </c>
      <c r="N351" s="73">
        <f t="shared" si="61"/>
        <v>0</v>
      </c>
      <c r="O351" s="73">
        <f t="shared" si="61"/>
        <v>0</v>
      </c>
      <c r="P351" s="73">
        <f t="shared" si="61"/>
        <v>0</v>
      </c>
      <c r="Q351" s="73">
        <f t="shared" si="61"/>
        <v>0</v>
      </c>
      <c r="R351" s="73">
        <f t="shared" si="61"/>
        <v>0</v>
      </c>
      <c r="S351" s="73">
        <f t="shared" si="61"/>
        <v>0</v>
      </c>
      <c r="T351" s="73">
        <f t="shared" si="61"/>
        <v>0</v>
      </c>
      <c r="U351" s="73">
        <f t="shared" si="61"/>
        <v>0</v>
      </c>
      <c r="V351" s="73">
        <f t="shared" si="61"/>
        <v>0</v>
      </c>
      <c r="W351" s="73">
        <f t="shared" si="61"/>
        <v>0</v>
      </c>
      <c r="X351" s="73">
        <f t="shared" si="61"/>
        <v>0</v>
      </c>
      <c r="Y351" s="73">
        <f t="shared" si="61"/>
        <v>0</v>
      </c>
      <c r="Z351" s="73">
        <f t="shared" si="61"/>
        <v>0</v>
      </c>
      <c r="AA351" s="73">
        <f t="shared" si="61"/>
        <v>0</v>
      </c>
      <c r="AB351" s="73">
        <f t="shared" si="61"/>
        <v>0</v>
      </c>
      <c r="AC351" s="73">
        <f t="shared" si="61"/>
        <v>0</v>
      </c>
      <c r="AD351" s="73">
        <f t="shared" si="61"/>
        <v>0</v>
      </c>
      <c r="AE351" s="73">
        <f t="shared" si="61"/>
        <v>0</v>
      </c>
      <c r="AF351" s="73">
        <f t="shared" si="61"/>
        <v>0</v>
      </c>
      <c r="AG351" s="73">
        <f t="shared" si="61"/>
        <v>0</v>
      </c>
      <c r="AH351" s="73">
        <f t="shared" si="61"/>
        <v>0</v>
      </c>
      <c r="AJ351" s="71"/>
      <c r="AK351" s="71"/>
    </row>
    <row r="352" spans="1:37" x14ac:dyDescent="0.25">
      <c r="A352" s="50"/>
      <c r="B352" s="129" t="s">
        <v>170</v>
      </c>
      <c r="C352" s="11" t="s">
        <v>347</v>
      </c>
      <c r="D352" s="72" t="s">
        <v>148</v>
      </c>
      <c r="E352" s="73">
        <f t="shared" ref="E352:AH352" si="62">E136+E172+E239</f>
        <v>0</v>
      </c>
      <c r="F352" s="73">
        <f t="shared" si="62"/>
        <v>0</v>
      </c>
      <c r="G352" s="73">
        <f t="shared" si="62"/>
        <v>0</v>
      </c>
      <c r="H352" s="73">
        <f t="shared" si="62"/>
        <v>0</v>
      </c>
      <c r="I352" s="73">
        <f t="shared" si="62"/>
        <v>0</v>
      </c>
      <c r="J352" s="73">
        <f t="shared" si="62"/>
        <v>0</v>
      </c>
      <c r="K352" s="73">
        <f t="shared" si="62"/>
        <v>0</v>
      </c>
      <c r="L352" s="73">
        <f t="shared" si="62"/>
        <v>0</v>
      </c>
      <c r="M352" s="73">
        <f t="shared" si="62"/>
        <v>0</v>
      </c>
      <c r="N352" s="73">
        <f t="shared" si="62"/>
        <v>0</v>
      </c>
      <c r="O352" s="73">
        <f t="shared" si="62"/>
        <v>0</v>
      </c>
      <c r="P352" s="73">
        <f t="shared" si="62"/>
        <v>0</v>
      </c>
      <c r="Q352" s="73">
        <f t="shared" si="62"/>
        <v>0</v>
      </c>
      <c r="R352" s="73">
        <f t="shared" si="62"/>
        <v>0</v>
      </c>
      <c r="S352" s="73">
        <f t="shared" si="62"/>
        <v>0</v>
      </c>
      <c r="T352" s="73">
        <f t="shared" si="62"/>
        <v>0</v>
      </c>
      <c r="U352" s="73">
        <f t="shared" si="62"/>
        <v>0</v>
      </c>
      <c r="V352" s="73">
        <f t="shared" si="62"/>
        <v>0</v>
      </c>
      <c r="W352" s="73">
        <f t="shared" si="62"/>
        <v>0</v>
      </c>
      <c r="X352" s="73">
        <f t="shared" si="62"/>
        <v>0</v>
      </c>
      <c r="Y352" s="73">
        <f t="shared" si="62"/>
        <v>0</v>
      </c>
      <c r="Z352" s="73">
        <f t="shared" si="62"/>
        <v>0</v>
      </c>
      <c r="AA352" s="73">
        <f t="shared" si="62"/>
        <v>0</v>
      </c>
      <c r="AB352" s="73">
        <f t="shared" si="62"/>
        <v>0</v>
      </c>
      <c r="AC352" s="73">
        <f t="shared" si="62"/>
        <v>0</v>
      </c>
      <c r="AD352" s="73">
        <f t="shared" si="62"/>
        <v>0</v>
      </c>
      <c r="AE352" s="73">
        <f t="shared" si="62"/>
        <v>0</v>
      </c>
      <c r="AF352" s="73">
        <f t="shared" si="62"/>
        <v>0</v>
      </c>
      <c r="AG352" s="73">
        <f t="shared" si="62"/>
        <v>0</v>
      </c>
      <c r="AH352" s="73">
        <f t="shared" si="62"/>
        <v>0</v>
      </c>
      <c r="AJ352" s="71"/>
      <c r="AK352" s="71"/>
    </row>
    <row r="353" spans="1:37" x14ac:dyDescent="0.25">
      <c r="A353" s="50"/>
      <c r="B353" s="129" t="s">
        <v>152</v>
      </c>
      <c r="C353" s="11" t="s">
        <v>348</v>
      </c>
      <c r="D353" s="72" t="s">
        <v>148</v>
      </c>
      <c r="E353" s="73">
        <f t="shared" ref="E353:AH353" si="63">E137+E164+E173+E240</f>
        <v>0</v>
      </c>
      <c r="F353" s="73">
        <f t="shared" si="63"/>
        <v>0</v>
      </c>
      <c r="G353" s="73">
        <f t="shared" si="63"/>
        <v>0</v>
      </c>
      <c r="H353" s="73">
        <f t="shared" si="63"/>
        <v>0</v>
      </c>
      <c r="I353" s="73">
        <f t="shared" si="63"/>
        <v>0</v>
      </c>
      <c r="J353" s="73">
        <f t="shared" si="63"/>
        <v>0</v>
      </c>
      <c r="K353" s="73">
        <f t="shared" si="63"/>
        <v>0</v>
      </c>
      <c r="L353" s="73">
        <f t="shared" si="63"/>
        <v>0</v>
      </c>
      <c r="M353" s="73">
        <f t="shared" si="63"/>
        <v>0</v>
      </c>
      <c r="N353" s="73">
        <f t="shared" si="63"/>
        <v>0</v>
      </c>
      <c r="O353" s="73">
        <f t="shared" si="63"/>
        <v>0</v>
      </c>
      <c r="P353" s="73">
        <f t="shared" si="63"/>
        <v>0</v>
      </c>
      <c r="Q353" s="73">
        <f t="shared" si="63"/>
        <v>0</v>
      </c>
      <c r="R353" s="73">
        <f t="shared" si="63"/>
        <v>0</v>
      </c>
      <c r="S353" s="73">
        <f t="shared" si="63"/>
        <v>0</v>
      </c>
      <c r="T353" s="73">
        <f t="shared" si="63"/>
        <v>0</v>
      </c>
      <c r="U353" s="73">
        <f t="shared" si="63"/>
        <v>0</v>
      </c>
      <c r="V353" s="73">
        <f t="shared" si="63"/>
        <v>0</v>
      </c>
      <c r="W353" s="73">
        <f t="shared" si="63"/>
        <v>0</v>
      </c>
      <c r="X353" s="73">
        <f t="shared" si="63"/>
        <v>0</v>
      </c>
      <c r="Y353" s="73">
        <f t="shared" si="63"/>
        <v>0</v>
      </c>
      <c r="Z353" s="73">
        <f t="shared" si="63"/>
        <v>0</v>
      </c>
      <c r="AA353" s="73">
        <f t="shared" si="63"/>
        <v>0</v>
      </c>
      <c r="AB353" s="73">
        <f t="shared" si="63"/>
        <v>0</v>
      </c>
      <c r="AC353" s="73">
        <f t="shared" si="63"/>
        <v>0</v>
      </c>
      <c r="AD353" s="73">
        <f t="shared" si="63"/>
        <v>0</v>
      </c>
      <c r="AE353" s="73">
        <f t="shared" si="63"/>
        <v>0</v>
      </c>
      <c r="AF353" s="73">
        <f t="shared" si="63"/>
        <v>0</v>
      </c>
      <c r="AG353" s="73">
        <f t="shared" si="63"/>
        <v>0</v>
      </c>
      <c r="AH353" s="73">
        <f t="shared" si="63"/>
        <v>0</v>
      </c>
      <c r="AJ353" s="71"/>
      <c r="AK353" s="71"/>
    </row>
    <row r="354" spans="1:37" x14ac:dyDescent="0.25">
      <c r="A354" s="50"/>
      <c r="B354" s="129" t="s">
        <v>158</v>
      </c>
      <c r="C354" s="11" t="s">
        <v>349</v>
      </c>
      <c r="D354" s="72" t="s">
        <v>148</v>
      </c>
      <c r="E354" s="73">
        <f t="shared" ref="E354:AH354" si="64">E138+E174+E241</f>
        <v>0</v>
      </c>
      <c r="F354" s="73">
        <f t="shared" si="64"/>
        <v>0</v>
      </c>
      <c r="G354" s="73">
        <f t="shared" si="64"/>
        <v>0</v>
      </c>
      <c r="H354" s="73">
        <f t="shared" si="64"/>
        <v>0</v>
      </c>
      <c r="I354" s="73">
        <f t="shared" si="64"/>
        <v>0</v>
      </c>
      <c r="J354" s="73">
        <f t="shared" si="64"/>
        <v>0</v>
      </c>
      <c r="K354" s="73">
        <f t="shared" si="64"/>
        <v>0</v>
      </c>
      <c r="L354" s="73">
        <f t="shared" si="64"/>
        <v>0</v>
      </c>
      <c r="M354" s="73">
        <f t="shared" si="64"/>
        <v>0</v>
      </c>
      <c r="N354" s="73">
        <f t="shared" si="64"/>
        <v>0</v>
      </c>
      <c r="O354" s="73">
        <f t="shared" si="64"/>
        <v>0</v>
      </c>
      <c r="P354" s="73">
        <f t="shared" si="64"/>
        <v>0</v>
      </c>
      <c r="Q354" s="73">
        <f t="shared" si="64"/>
        <v>0</v>
      </c>
      <c r="R354" s="73">
        <f t="shared" si="64"/>
        <v>0</v>
      </c>
      <c r="S354" s="73">
        <f t="shared" si="64"/>
        <v>0</v>
      </c>
      <c r="T354" s="73">
        <f t="shared" si="64"/>
        <v>0</v>
      </c>
      <c r="U354" s="73">
        <f t="shared" si="64"/>
        <v>0</v>
      </c>
      <c r="V354" s="73">
        <f t="shared" si="64"/>
        <v>0</v>
      </c>
      <c r="W354" s="73">
        <f t="shared" si="64"/>
        <v>0</v>
      </c>
      <c r="X354" s="73">
        <f t="shared" si="64"/>
        <v>0</v>
      </c>
      <c r="Y354" s="73">
        <f t="shared" si="64"/>
        <v>0</v>
      </c>
      <c r="Z354" s="73">
        <f t="shared" si="64"/>
        <v>0</v>
      </c>
      <c r="AA354" s="73">
        <f t="shared" si="64"/>
        <v>0</v>
      </c>
      <c r="AB354" s="73">
        <f t="shared" si="64"/>
        <v>0</v>
      </c>
      <c r="AC354" s="73">
        <f t="shared" si="64"/>
        <v>0</v>
      </c>
      <c r="AD354" s="73">
        <f t="shared" si="64"/>
        <v>0</v>
      </c>
      <c r="AE354" s="73">
        <f t="shared" si="64"/>
        <v>0</v>
      </c>
      <c r="AF354" s="73">
        <f t="shared" si="64"/>
        <v>0</v>
      </c>
      <c r="AG354" s="73">
        <f t="shared" si="64"/>
        <v>0</v>
      </c>
      <c r="AH354" s="73">
        <f t="shared" si="64"/>
        <v>0</v>
      </c>
      <c r="AJ354" s="71"/>
      <c r="AK354" s="71"/>
    </row>
    <row r="355" spans="1:37" x14ac:dyDescent="0.25">
      <c r="A355" s="50"/>
      <c r="B355" s="129" t="s">
        <v>160</v>
      </c>
      <c r="C355" s="11" t="s">
        <v>350</v>
      </c>
      <c r="D355" s="72" t="s">
        <v>148</v>
      </c>
      <c r="E355" s="73">
        <f t="shared" ref="E355:AH356" si="65">E139+E165+E175+E242</f>
        <v>0</v>
      </c>
      <c r="F355" s="73">
        <f t="shared" si="65"/>
        <v>0</v>
      </c>
      <c r="G355" s="73">
        <f t="shared" si="65"/>
        <v>0</v>
      </c>
      <c r="H355" s="73">
        <f t="shared" si="65"/>
        <v>0</v>
      </c>
      <c r="I355" s="73">
        <f t="shared" si="65"/>
        <v>0</v>
      </c>
      <c r="J355" s="73">
        <f t="shared" si="65"/>
        <v>0</v>
      </c>
      <c r="K355" s="73">
        <f t="shared" si="65"/>
        <v>0</v>
      </c>
      <c r="L355" s="73">
        <f t="shared" si="65"/>
        <v>0</v>
      </c>
      <c r="M355" s="73">
        <f t="shared" si="65"/>
        <v>0</v>
      </c>
      <c r="N355" s="73">
        <f t="shared" si="65"/>
        <v>0</v>
      </c>
      <c r="O355" s="73">
        <f t="shared" si="65"/>
        <v>0</v>
      </c>
      <c r="P355" s="73">
        <f t="shared" si="65"/>
        <v>0</v>
      </c>
      <c r="Q355" s="73">
        <f t="shared" si="65"/>
        <v>0</v>
      </c>
      <c r="R355" s="73">
        <f t="shared" si="65"/>
        <v>0</v>
      </c>
      <c r="S355" s="73">
        <f t="shared" si="65"/>
        <v>0</v>
      </c>
      <c r="T355" s="73">
        <f t="shared" si="65"/>
        <v>0</v>
      </c>
      <c r="U355" s="73">
        <f t="shared" si="65"/>
        <v>0</v>
      </c>
      <c r="V355" s="73">
        <f t="shared" si="65"/>
        <v>0</v>
      </c>
      <c r="W355" s="73">
        <f t="shared" si="65"/>
        <v>0</v>
      </c>
      <c r="X355" s="73">
        <f t="shared" si="65"/>
        <v>0</v>
      </c>
      <c r="Y355" s="73">
        <f t="shared" si="65"/>
        <v>0</v>
      </c>
      <c r="Z355" s="73">
        <f t="shared" si="65"/>
        <v>0</v>
      </c>
      <c r="AA355" s="73">
        <f t="shared" si="65"/>
        <v>0</v>
      </c>
      <c r="AB355" s="73">
        <f t="shared" si="65"/>
        <v>0</v>
      </c>
      <c r="AC355" s="73">
        <f t="shared" si="65"/>
        <v>0</v>
      </c>
      <c r="AD355" s="73">
        <f t="shared" si="65"/>
        <v>0</v>
      </c>
      <c r="AE355" s="73">
        <f t="shared" si="65"/>
        <v>0</v>
      </c>
      <c r="AF355" s="73">
        <f t="shared" si="65"/>
        <v>0</v>
      </c>
      <c r="AG355" s="73">
        <f t="shared" si="65"/>
        <v>0</v>
      </c>
      <c r="AH355" s="73">
        <f t="shared" si="65"/>
        <v>0</v>
      </c>
      <c r="AJ355" s="71"/>
      <c r="AK355" s="71"/>
    </row>
    <row r="356" spans="1:37" x14ac:dyDescent="0.25">
      <c r="A356" s="50"/>
      <c r="B356" s="130" t="s">
        <v>164</v>
      </c>
      <c r="C356" s="11" t="s">
        <v>351</v>
      </c>
      <c r="D356" s="72" t="s">
        <v>148</v>
      </c>
      <c r="E356" s="73">
        <f t="shared" si="65"/>
        <v>0</v>
      </c>
      <c r="F356" s="73">
        <f t="shared" si="65"/>
        <v>0</v>
      </c>
      <c r="G356" s="73">
        <f t="shared" si="65"/>
        <v>0</v>
      </c>
      <c r="H356" s="73">
        <f t="shared" si="65"/>
        <v>0</v>
      </c>
      <c r="I356" s="73">
        <f t="shared" si="65"/>
        <v>0</v>
      </c>
      <c r="J356" s="73">
        <f t="shared" si="65"/>
        <v>0</v>
      </c>
      <c r="K356" s="73">
        <f t="shared" si="65"/>
        <v>0</v>
      </c>
      <c r="L356" s="73">
        <f t="shared" si="65"/>
        <v>0</v>
      </c>
      <c r="M356" s="73">
        <f t="shared" si="65"/>
        <v>0</v>
      </c>
      <c r="N356" s="73">
        <f t="shared" si="65"/>
        <v>0</v>
      </c>
      <c r="O356" s="73">
        <f t="shared" si="65"/>
        <v>0</v>
      </c>
      <c r="P356" s="73">
        <f t="shared" si="65"/>
        <v>0</v>
      </c>
      <c r="Q356" s="73">
        <f t="shared" si="65"/>
        <v>0</v>
      </c>
      <c r="R356" s="73">
        <f t="shared" si="65"/>
        <v>0</v>
      </c>
      <c r="S356" s="73">
        <f t="shared" si="65"/>
        <v>0</v>
      </c>
      <c r="T356" s="73">
        <f t="shared" si="65"/>
        <v>0</v>
      </c>
      <c r="U356" s="73">
        <f t="shared" si="65"/>
        <v>0</v>
      </c>
      <c r="V356" s="73">
        <f t="shared" si="65"/>
        <v>0</v>
      </c>
      <c r="W356" s="73">
        <f t="shared" si="65"/>
        <v>0</v>
      </c>
      <c r="X356" s="73">
        <f t="shared" si="65"/>
        <v>0</v>
      </c>
      <c r="Y356" s="73">
        <f t="shared" si="65"/>
        <v>0</v>
      </c>
      <c r="Z356" s="73">
        <f t="shared" si="65"/>
        <v>0</v>
      </c>
      <c r="AA356" s="73">
        <f t="shared" si="65"/>
        <v>0</v>
      </c>
      <c r="AB356" s="73">
        <f t="shared" si="65"/>
        <v>0</v>
      </c>
      <c r="AC356" s="73">
        <f t="shared" si="65"/>
        <v>0</v>
      </c>
      <c r="AD356" s="73">
        <f t="shared" si="65"/>
        <v>0</v>
      </c>
      <c r="AE356" s="73">
        <f t="shared" si="65"/>
        <v>0</v>
      </c>
      <c r="AF356" s="73">
        <f t="shared" si="65"/>
        <v>0</v>
      </c>
      <c r="AG356" s="73">
        <f t="shared" si="65"/>
        <v>0</v>
      </c>
      <c r="AH356" s="73">
        <f t="shared" si="65"/>
        <v>0</v>
      </c>
      <c r="AJ356" s="74"/>
      <c r="AK356" s="74"/>
    </row>
    <row r="357" spans="1:37" x14ac:dyDescent="0.25">
      <c r="A357" s="50"/>
      <c r="B357" s="131" t="s">
        <v>166</v>
      </c>
      <c r="C357" s="11" t="s">
        <v>352</v>
      </c>
      <c r="D357" s="82" t="s">
        <v>148</v>
      </c>
      <c r="E357" s="83">
        <f>SUM(E351:E356)</f>
        <v>0</v>
      </c>
      <c r="F357" s="83">
        <f t="shared" ref="F357:AH357" si="66">SUM(F351:F356)</f>
        <v>0</v>
      </c>
      <c r="G357" s="83">
        <f t="shared" si="66"/>
        <v>0</v>
      </c>
      <c r="H357" s="83">
        <f t="shared" si="66"/>
        <v>0</v>
      </c>
      <c r="I357" s="83">
        <f t="shared" si="66"/>
        <v>0</v>
      </c>
      <c r="J357" s="83">
        <f t="shared" si="66"/>
        <v>0</v>
      </c>
      <c r="K357" s="83">
        <f t="shared" si="66"/>
        <v>0</v>
      </c>
      <c r="L357" s="83">
        <f t="shared" si="66"/>
        <v>0</v>
      </c>
      <c r="M357" s="83">
        <f t="shared" si="66"/>
        <v>0</v>
      </c>
      <c r="N357" s="83">
        <f t="shared" si="66"/>
        <v>0</v>
      </c>
      <c r="O357" s="83">
        <f t="shared" si="66"/>
        <v>0</v>
      </c>
      <c r="P357" s="83">
        <f t="shared" si="66"/>
        <v>0</v>
      </c>
      <c r="Q357" s="83">
        <f t="shared" si="66"/>
        <v>0</v>
      </c>
      <c r="R357" s="83">
        <f t="shared" si="66"/>
        <v>0</v>
      </c>
      <c r="S357" s="83">
        <f t="shared" si="66"/>
        <v>0</v>
      </c>
      <c r="T357" s="83">
        <f t="shared" si="66"/>
        <v>0</v>
      </c>
      <c r="U357" s="83">
        <f t="shared" si="66"/>
        <v>0</v>
      </c>
      <c r="V357" s="83">
        <f t="shared" si="66"/>
        <v>0</v>
      </c>
      <c r="W357" s="83">
        <f t="shared" si="66"/>
        <v>0</v>
      </c>
      <c r="X357" s="83">
        <f t="shared" si="66"/>
        <v>0</v>
      </c>
      <c r="Y357" s="83">
        <f t="shared" si="66"/>
        <v>0</v>
      </c>
      <c r="Z357" s="83">
        <f t="shared" si="66"/>
        <v>0</v>
      </c>
      <c r="AA357" s="83">
        <f t="shared" si="66"/>
        <v>0</v>
      </c>
      <c r="AB357" s="83">
        <f t="shared" si="66"/>
        <v>0</v>
      </c>
      <c r="AC357" s="83">
        <f t="shared" si="66"/>
        <v>0</v>
      </c>
      <c r="AD357" s="83">
        <f t="shared" si="66"/>
        <v>0</v>
      </c>
      <c r="AE357" s="83">
        <f t="shared" si="66"/>
        <v>0</v>
      </c>
      <c r="AF357" s="83">
        <f t="shared" si="66"/>
        <v>0</v>
      </c>
      <c r="AG357" s="83">
        <f t="shared" si="66"/>
        <v>0</v>
      </c>
      <c r="AH357" s="83">
        <f t="shared" si="66"/>
        <v>0</v>
      </c>
      <c r="AJ357" s="81"/>
      <c r="AK357" s="81"/>
    </row>
    <row r="358" spans="1:37" x14ac:dyDescent="0.25">
      <c r="A358" s="121"/>
      <c r="B358" s="122" t="s">
        <v>353</v>
      </c>
      <c r="C358" s="11"/>
      <c r="D358" s="82" t="s">
        <v>334</v>
      </c>
      <c r="E358" s="123" t="e">
        <f t="shared" ref="E358:AH358" si="67">IF(E357*E349&lt;&gt;0,(E357/E349-1),NA())</f>
        <v>#N/A</v>
      </c>
      <c r="F358" s="123" t="e">
        <f t="shared" si="67"/>
        <v>#N/A</v>
      </c>
      <c r="G358" s="123" t="e">
        <f t="shared" si="67"/>
        <v>#N/A</v>
      </c>
      <c r="H358" s="123" t="e">
        <f t="shared" si="67"/>
        <v>#N/A</v>
      </c>
      <c r="I358" s="123" t="e">
        <f t="shared" si="67"/>
        <v>#N/A</v>
      </c>
      <c r="J358" s="123" t="e">
        <f t="shared" si="67"/>
        <v>#N/A</v>
      </c>
      <c r="K358" s="123" t="e">
        <f t="shared" si="67"/>
        <v>#N/A</v>
      </c>
      <c r="L358" s="123" t="e">
        <f t="shared" si="67"/>
        <v>#N/A</v>
      </c>
      <c r="M358" s="123" t="e">
        <f t="shared" si="67"/>
        <v>#N/A</v>
      </c>
      <c r="N358" s="123" t="e">
        <f t="shared" si="67"/>
        <v>#N/A</v>
      </c>
      <c r="O358" s="123" t="e">
        <f t="shared" si="67"/>
        <v>#N/A</v>
      </c>
      <c r="P358" s="123" t="e">
        <f t="shared" si="67"/>
        <v>#N/A</v>
      </c>
      <c r="Q358" s="123" t="e">
        <f t="shared" si="67"/>
        <v>#N/A</v>
      </c>
      <c r="R358" s="123" t="e">
        <f t="shared" si="67"/>
        <v>#N/A</v>
      </c>
      <c r="S358" s="123" t="e">
        <f t="shared" si="67"/>
        <v>#N/A</v>
      </c>
      <c r="T358" s="123" t="e">
        <f t="shared" si="67"/>
        <v>#N/A</v>
      </c>
      <c r="U358" s="123" t="e">
        <f t="shared" si="67"/>
        <v>#N/A</v>
      </c>
      <c r="V358" s="123" t="e">
        <f t="shared" si="67"/>
        <v>#N/A</v>
      </c>
      <c r="W358" s="123" t="e">
        <f t="shared" si="67"/>
        <v>#N/A</v>
      </c>
      <c r="X358" s="123" t="e">
        <f t="shared" si="67"/>
        <v>#N/A</v>
      </c>
      <c r="Y358" s="123" t="e">
        <f t="shared" si="67"/>
        <v>#N/A</v>
      </c>
      <c r="Z358" s="123" t="e">
        <f t="shared" si="67"/>
        <v>#N/A</v>
      </c>
      <c r="AA358" s="123" t="e">
        <f t="shared" si="67"/>
        <v>#N/A</v>
      </c>
      <c r="AB358" s="123" t="e">
        <f t="shared" si="67"/>
        <v>#N/A</v>
      </c>
      <c r="AC358" s="123" t="e">
        <f t="shared" si="67"/>
        <v>#N/A</v>
      </c>
      <c r="AD358" s="123" t="e">
        <f t="shared" si="67"/>
        <v>#N/A</v>
      </c>
      <c r="AE358" s="123" t="e">
        <f t="shared" si="67"/>
        <v>#N/A</v>
      </c>
      <c r="AF358" s="123" t="e">
        <f t="shared" si="67"/>
        <v>#N/A</v>
      </c>
      <c r="AG358" s="123" t="e">
        <f t="shared" si="67"/>
        <v>#N/A</v>
      </c>
      <c r="AH358" s="123" t="e">
        <f t="shared" si="67"/>
        <v>#N/A</v>
      </c>
      <c r="AJ358" s="122"/>
      <c r="AK358" s="122"/>
    </row>
    <row r="359" spans="1:37" x14ac:dyDescent="0.25">
      <c r="B359" s="57"/>
      <c r="C359" s="11"/>
      <c r="D359" s="57"/>
      <c r="AJ359" s="57"/>
      <c r="AK359" s="57"/>
    </row>
    <row r="360" spans="1:37" x14ac:dyDescent="0.25">
      <c r="A360" s="67"/>
      <c r="B360" s="68" t="s">
        <v>354</v>
      </c>
      <c r="C360" s="11"/>
      <c r="D360" s="76"/>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J360" s="68"/>
      <c r="AK360" s="68"/>
    </row>
    <row r="361" spans="1:37" x14ac:dyDescent="0.25">
      <c r="A361" s="67"/>
      <c r="B361" s="128" t="s">
        <v>337</v>
      </c>
      <c r="C361" s="11"/>
      <c r="D361" s="69"/>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J361" s="68"/>
      <c r="AK361" s="68"/>
    </row>
    <row r="362" spans="1:37" x14ac:dyDescent="0.25">
      <c r="A362" s="50"/>
      <c r="B362" s="129" t="s">
        <v>207</v>
      </c>
      <c r="C362" s="11" t="s">
        <v>355</v>
      </c>
      <c r="D362" s="72" t="s">
        <v>148</v>
      </c>
      <c r="E362" s="73">
        <f>'[3]07INA'!M$3369+'[3]07INA'!M$6973</f>
        <v>0</v>
      </c>
      <c r="F362" s="73">
        <f>'[3]07INA'!N$3369+'[3]07INA'!N$6973</f>
        <v>0</v>
      </c>
      <c r="G362" s="73">
        <f>'[3]07INA'!O$3369+'[3]07INA'!O$6973</f>
        <v>0</v>
      </c>
      <c r="H362" s="73">
        <f>'[3]07INA'!P$3369+'[3]07INA'!P$6973</f>
        <v>0</v>
      </c>
      <c r="I362" s="73">
        <f>'[3]07INA'!Q$3369+'[3]07INA'!Q$6973</f>
        <v>0</v>
      </c>
      <c r="J362" s="73">
        <f>'[3]07INA'!R$3369+'[3]07INA'!R$6973</f>
        <v>0</v>
      </c>
      <c r="K362" s="73">
        <f>'[3]07INA'!S$3369+'[3]07INA'!S$6973</f>
        <v>0</v>
      </c>
      <c r="L362" s="73">
        <f>'[3]07INA'!T$3369+'[3]07INA'!T$6973</f>
        <v>0</v>
      </c>
      <c r="M362" s="73">
        <f>'[3]07INA'!U$3369+'[3]07INA'!U$6973</f>
        <v>0</v>
      </c>
      <c r="N362" s="73">
        <f>'[3]07INA'!V$3369+'[3]07INA'!V$6973</f>
        <v>0</v>
      </c>
      <c r="O362" s="73">
        <f>'[3]07INA'!W$3369+'[3]07INA'!W$6973</f>
        <v>0</v>
      </c>
      <c r="P362" s="73">
        <f>'[3]07INA'!X$3369+'[3]07INA'!X$6973</f>
        <v>0</v>
      </c>
      <c r="Q362" s="73">
        <f>'[3]07INA'!Y$3369+'[3]07INA'!Y$6973</f>
        <v>0</v>
      </c>
      <c r="R362" s="73">
        <f>'[3]07INA'!Z$3369+'[3]07INA'!Z$6973</f>
        <v>0</v>
      </c>
      <c r="S362" s="73">
        <f>'[3]07INA'!AA$3369+'[3]07INA'!AA$6973</f>
        <v>0</v>
      </c>
      <c r="T362" s="73">
        <f>'[3]07INA'!AB$3369+'[3]07INA'!AB$6973</f>
        <v>0</v>
      </c>
      <c r="U362" s="73">
        <f>'[3]07INA'!AC$3369+'[3]07INA'!AC$6973</f>
        <v>0</v>
      </c>
      <c r="V362" s="73">
        <f>'[3]07INA'!AD$3369+'[3]07INA'!AD$6973</f>
        <v>0</v>
      </c>
      <c r="W362" s="73">
        <f>'[3]07INA'!AE$3369+'[3]07INA'!AE$6973</f>
        <v>0</v>
      </c>
      <c r="X362" s="73">
        <f>'[3]07INA'!AF$3369+'[3]07INA'!AF$6973</f>
        <v>0</v>
      </c>
      <c r="Y362" s="73">
        <f>'[3]07INA'!AG$3369+'[3]07INA'!AG$6973</f>
        <v>0</v>
      </c>
      <c r="Z362" s="73">
        <f>'[3]07INA'!AH$3369+'[3]07INA'!AH$6973</f>
        <v>0</v>
      </c>
      <c r="AA362" s="73">
        <f>'[3]07INA'!AI$3369+'[3]07INA'!AI$6973</f>
        <v>0</v>
      </c>
      <c r="AB362" s="73">
        <f>'[3]07INA'!AJ$3369+'[3]07INA'!AJ$6973</f>
        <v>0</v>
      </c>
      <c r="AC362" s="73">
        <f>'[3]07INA'!AK$3369+'[3]07INA'!AK$6973</f>
        <v>0</v>
      </c>
      <c r="AD362" s="73">
        <f>'[3]07INA'!AL$3369+'[3]07INA'!AL$6973</f>
        <v>0</v>
      </c>
      <c r="AE362" s="73">
        <f>'[3]07INA'!AM$3369+'[3]07INA'!AM$6973</f>
        <v>0</v>
      </c>
      <c r="AF362" s="73">
        <f>'[3]07INA'!AN$3369+'[3]07INA'!AN$6973</f>
        <v>0</v>
      </c>
      <c r="AG362" s="73">
        <f>'[3]07INA'!AO$3369+'[3]07INA'!AO$6973</f>
        <v>0</v>
      </c>
      <c r="AH362" s="73">
        <f>'[3]07INA'!AP$3369+'[3]07INA'!AP$6973</f>
        <v>0</v>
      </c>
      <c r="AJ362" s="71"/>
      <c r="AK362" s="71"/>
    </row>
    <row r="363" spans="1:37" x14ac:dyDescent="0.25">
      <c r="A363" s="50"/>
      <c r="B363" s="129" t="s">
        <v>154</v>
      </c>
      <c r="C363" s="11" t="s">
        <v>356</v>
      </c>
      <c r="D363" s="72" t="s">
        <v>148</v>
      </c>
      <c r="E363" s="73">
        <f>'[3]07INA'!M$3475</f>
        <v>0</v>
      </c>
      <c r="F363" s="73">
        <f>'[3]07INA'!N$3475</f>
        <v>0</v>
      </c>
      <c r="G363" s="73">
        <f>'[3]07INA'!O$3475</f>
        <v>0</v>
      </c>
      <c r="H363" s="73">
        <f>'[3]07INA'!P$3475</f>
        <v>0</v>
      </c>
      <c r="I363" s="73">
        <f>'[3]07INA'!Q$3475</f>
        <v>0</v>
      </c>
      <c r="J363" s="73">
        <f>'[3]07INA'!R$3475</f>
        <v>0</v>
      </c>
      <c r="K363" s="73">
        <f>'[3]07INA'!S$3475</f>
        <v>0</v>
      </c>
      <c r="L363" s="73">
        <f>'[3]07INA'!T$3475</f>
        <v>0</v>
      </c>
      <c r="M363" s="73">
        <f>'[3]07INA'!U$3475</f>
        <v>0</v>
      </c>
      <c r="N363" s="73">
        <f>'[3]07INA'!V$3475</f>
        <v>0</v>
      </c>
      <c r="O363" s="73">
        <f>'[3]07INA'!W$3475</f>
        <v>0</v>
      </c>
      <c r="P363" s="73">
        <f>'[3]07INA'!X$3475</f>
        <v>0</v>
      </c>
      <c r="Q363" s="73">
        <f>'[3]07INA'!Y$3475</f>
        <v>0</v>
      </c>
      <c r="R363" s="73">
        <f>'[3]07INA'!Z$3475</f>
        <v>0</v>
      </c>
      <c r="S363" s="73">
        <f>'[3]07INA'!AA$3475</f>
        <v>0</v>
      </c>
      <c r="T363" s="73">
        <f>'[3]07INA'!AB$3475</f>
        <v>0</v>
      </c>
      <c r="U363" s="73">
        <f>'[3]07INA'!AC$3475</f>
        <v>0</v>
      </c>
      <c r="V363" s="73">
        <f>'[3]07INA'!AD$3475</f>
        <v>0</v>
      </c>
      <c r="W363" s="73">
        <f>'[3]07INA'!AE$3475</f>
        <v>0</v>
      </c>
      <c r="X363" s="73">
        <f>'[3]07INA'!AF$3475</f>
        <v>0</v>
      </c>
      <c r="Y363" s="73">
        <f>'[3]07INA'!AG$3475</f>
        <v>0</v>
      </c>
      <c r="Z363" s="73">
        <f>'[3]07INA'!AH$3475</f>
        <v>0</v>
      </c>
      <c r="AA363" s="73">
        <f>'[3]07INA'!AI$3475</f>
        <v>0</v>
      </c>
      <c r="AB363" s="73">
        <f>'[3]07INA'!AJ$3475</f>
        <v>0</v>
      </c>
      <c r="AC363" s="73">
        <f>'[3]07INA'!AK$3475</f>
        <v>0</v>
      </c>
      <c r="AD363" s="73">
        <f>'[3]07INA'!AL$3475</f>
        <v>0</v>
      </c>
      <c r="AE363" s="73">
        <f>'[3]07INA'!AM$3475</f>
        <v>0</v>
      </c>
      <c r="AF363" s="73">
        <f>'[3]07INA'!AN$3475</f>
        <v>0</v>
      </c>
      <c r="AG363" s="73">
        <f>'[3]07INA'!AO$3475</f>
        <v>0</v>
      </c>
      <c r="AH363" s="73">
        <f>'[3]07INA'!AP$3475</f>
        <v>0</v>
      </c>
      <c r="AJ363" s="71"/>
      <c r="AK363" s="71"/>
    </row>
    <row r="364" spans="1:37" x14ac:dyDescent="0.25">
      <c r="A364" s="50"/>
      <c r="B364" s="129" t="s">
        <v>158</v>
      </c>
      <c r="C364" s="11" t="s">
        <v>357</v>
      </c>
      <c r="D364" s="72" t="s">
        <v>148</v>
      </c>
      <c r="E364" s="73">
        <f>'[3]07INA'!M$4535</f>
        <v>0</v>
      </c>
      <c r="F364" s="73">
        <f>'[3]07INA'!N$4535</f>
        <v>0</v>
      </c>
      <c r="G364" s="73">
        <f>'[3]07INA'!O$4535</f>
        <v>0</v>
      </c>
      <c r="H364" s="73">
        <f>'[3]07INA'!P$4535</f>
        <v>0</v>
      </c>
      <c r="I364" s="73">
        <f>'[3]07INA'!Q$4535</f>
        <v>0</v>
      </c>
      <c r="J364" s="73">
        <f>'[3]07INA'!R$4535</f>
        <v>0</v>
      </c>
      <c r="K364" s="73">
        <f>'[3]07INA'!S$4535</f>
        <v>0</v>
      </c>
      <c r="L364" s="73">
        <f>'[3]07INA'!T$4535</f>
        <v>0</v>
      </c>
      <c r="M364" s="73">
        <f>'[3]07INA'!U$4535</f>
        <v>0</v>
      </c>
      <c r="N364" s="73">
        <f>'[3]07INA'!V$4535</f>
        <v>0</v>
      </c>
      <c r="O364" s="73">
        <f>'[3]07INA'!W$4535</f>
        <v>0</v>
      </c>
      <c r="P364" s="73">
        <f>'[3]07INA'!X$4535</f>
        <v>0</v>
      </c>
      <c r="Q364" s="73">
        <f>'[3]07INA'!Y$4535</f>
        <v>0</v>
      </c>
      <c r="R364" s="73">
        <f>'[3]07INA'!Z$4535</f>
        <v>0</v>
      </c>
      <c r="S364" s="73">
        <f>'[3]07INA'!AA$4535</f>
        <v>0</v>
      </c>
      <c r="T364" s="73">
        <f>'[3]07INA'!AB$4535</f>
        <v>0</v>
      </c>
      <c r="U364" s="73">
        <f>'[3]07INA'!AC$4535</f>
        <v>0</v>
      </c>
      <c r="V364" s="73">
        <f>'[3]07INA'!AD$4535</f>
        <v>0</v>
      </c>
      <c r="W364" s="73">
        <f>'[3]07INA'!AE$4535</f>
        <v>0</v>
      </c>
      <c r="X364" s="73">
        <f>'[3]07INA'!AF$4535</f>
        <v>0</v>
      </c>
      <c r="Y364" s="73">
        <f>'[3]07INA'!AG$4535</f>
        <v>0</v>
      </c>
      <c r="Z364" s="73">
        <f>'[3]07INA'!AH$4535</f>
        <v>0</v>
      </c>
      <c r="AA364" s="73">
        <f>'[3]07INA'!AI$4535</f>
        <v>0</v>
      </c>
      <c r="AB364" s="73">
        <f>'[3]07INA'!AJ$4535</f>
        <v>0</v>
      </c>
      <c r="AC364" s="73">
        <f>'[3]07INA'!AK$4535</f>
        <v>0</v>
      </c>
      <c r="AD364" s="73">
        <f>'[3]07INA'!AL$4535</f>
        <v>0</v>
      </c>
      <c r="AE364" s="73">
        <f>'[3]07INA'!AM$4535</f>
        <v>0</v>
      </c>
      <c r="AF364" s="73">
        <f>'[3]07INA'!AN$4535</f>
        <v>0</v>
      </c>
      <c r="AG364" s="73">
        <f>'[3]07INA'!AO$4535</f>
        <v>0</v>
      </c>
      <c r="AH364" s="73">
        <f>'[3]07INA'!AP$4535</f>
        <v>0</v>
      </c>
      <c r="AJ364" s="71"/>
      <c r="AK364" s="71"/>
    </row>
    <row r="365" spans="1:37" x14ac:dyDescent="0.25">
      <c r="A365" s="50"/>
      <c r="B365" s="129" t="s">
        <v>160</v>
      </c>
      <c r="C365" s="11" t="s">
        <v>358</v>
      </c>
      <c r="D365" s="72" t="s">
        <v>148</v>
      </c>
      <c r="E365" s="73">
        <f>'[3]07INA'!M$7397</f>
        <v>0</v>
      </c>
      <c r="F365" s="73">
        <f>'[3]07INA'!N$7397</f>
        <v>0</v>
      </c>
      <c r="G365" s="73">
        <f>'[3]07INA'!O$7397</f>
        <v>0</v>
      </c>
      <c r="H365" s="73">
        <f>'[3]07INA'!P$7397</f>
        <v>0</v>
      </c>
      <c r="I365" s="73">
        <f>'[3]07INA'!Q$7397</f>
        <v>0</v>
      </c>
      <c r="J365" s="73">
        <f>'[3]07INA'!R$7397</f>
        <v>0</v>
      </c>
      <c r="K365" s="73">
        <f>'[3]07INA'!S$7397</f>
        <v>0</v>
      </c>
      <c r="L365" s="73">
        <f>'[3]07INA'!T$7397</f>
        <v>0</v>
      </c>
      <c r="M365" s="73">
        <f>'[3]07INA'!U$7397</f>
        <v>0</v>
      </c>
      <c r="N365" s="73">
        <f>'[3]07INA'!V$7397</f>
        <v>0</v>
      </c>
      <c r="O365" s="73">
        <f>'[3]07INA'!W$7397</f>
        <v>0.1585644372201318</v>
      </c>
      <c r="P365" s="73">
        <f>'[3]07INA'!X$7397</f>
        <v>0.17618270802236871</v>
      </c>
      <c r="Q365" s="73">
        <f>'[3]07INA'!Y$7397</f>
        <v>0.19086460035756608</v>
      </c>
      <c r="R365" s="73">
        <f>'[3]07INA'!Z$7397</f>
        <v>0.19086460035756608</v>
      </c>
      <c r="S365" s="73">
        <f>'[3]07INA'!AA$7397</f>
        <v>0.19673735729164504</v>
      </c>
      <c r="T365" s="73">
        <f>'[3]07INA'!AB$7397</f>
        <v>0.19673735729164504</v>
      </c>
      <c r="U365" s="73">
        <f>'[3]07INA'!AC$7397</f>
        <v>0.24159031203962084</v>
      </c>
      <c r="V365" s="73">
        <f>'[3]07INA'!AD$7397</f>
        <v>0.30577150805014658</v>
      </c>
      <c r="W365" s="73">
        <f>'[3]07INA'!AE$7397</f>
        <v>0.29233022404794218</v>
      </c>
      <c r="X365" s="73">
        <f>'[3]07INA'!AF$7397</f>
        <v>0.39822645606530915</v>
      </c>
      <c r="Y365" s="73">
        <f>'[3]07INA'!AG$7397</f>
        <v>0.31868701205226468</v>
      </c>
      <c r="Z365" s="73">
        <f>'[3]07INA'!AH$7397</f>
        <v>0.3153528000517179</v>
      </c>
      <c r="AA365" s="73">
        <f>'[3]07INA'!AI$7397</f>
        <v>0.3905298360640469</v>
      </c>
      <c r="AB365" s="73">
        <f>'[3]07INA'!AJ$7397</f>
        <v>0.46263783607587267</v>
      </c>
      <c r="AC365" s="73">
        <f>'[3]07INA'!AK$7397</f>
        <v>0.55746198009142389</v>
      </c>
      <c r="AD365" s="73">
        <f>'[3]07INA'!AL$7397</f>
        <v>0.73813788732105456</v>
      </c>
      <c r="AE365" s="73">
        <f>'[3]07INA'!AM$7397</f>
        <v>0.80236800013158838</v>
      </c>
      <c r="AF365" s="73">
        <f>'[3]07INA'!AN$7397</f>
        <v>0.84828975133911966</v>
      </c>
      <c r="AG365" s="73">
        <f>'[3]07INA'!AO$7397</f>
        <v>0.98696149576186187</v>
      </c>
      <c r="AH365" s="73">
        <f>'[3]07INA'!AP$7397</f>
        <v>1.0845769645778709</v>
      </c>
      <c r="AJ365" s="71"/>
      <c r="AK365" s="71"/>
    </row>
    <row r="366" spans="1:37" x14ac:dyDescent="0.25">
      <c r="A366" s="50"/>
      <c r="B366" s="129" t="s">
        <v>162</v>
      </c>
      <c r="C366" s="11" t="s">
        <v>359</v>
      </c>
      <c r="D366" s="72" t="s">
        <v>148</v>
      </c>
      <c r="E366" s="73">
        <f>SUM('[3]07INA'!M$83,'[3]07INA'!M$719,'[3]07INA'!M$1673,'[3]07INA'!M$1779)</f>
        <v>0</v>
      </c>
      <c r="F366" s="73">
        <f>SUM('[3]07INA'!N$83,'[3]07INA'!N$719,'[3]07INA'!N$1673,'[3]07INA'!N$1779)</f>
        <v>0</v>
      </c>
      <c r="G366" s="73">
        <f>SUM('[3]07INA'!O$83,'[3]07INA'!O$719,'[3]07INA'!O$1673,'[3]07INA'!O$1779)</f>
        <v>0</v>
      </c>
      <c r="H366" s="73">
        <f>SUM('[3]07INA'!P$83,'[3]07INA'!P$719,'[3]07INA'!P$1673,'[3]07INA'!P$1779)</f>
        <v>0</v>
      </c>
      <c r="I366" s="73">
        <f>SUM('[3]07INA'!Q$83,'[3]07INA'!Q$719,'[3]07INA'!Q$1673,'[3]07INA'!Q$1779)</f>
        <v>0</v>
      </c>
      <c r="J366" s="73">
        <f>SUM('[3]07INA'!R$83,'[3]07INA'!R$719,'[3]07INA'!R$1673,'[3]07INA'!R$1779)</f>
        <v>0</v>
      </c>
      <c r="K366" s="73">
        <f>SUM('[3]07INA'!S$83,'[3]07INA'!S$719,'[3]07INA'!S$1673,'[3]07INA'!S$1779)</f>
        <v>0</v>
      </c>
      <c r="L366" s="73">
        <f>SUM('[3]07INA'!T$83,'[3]07INA'!T$719,'[3]07INA'!T$1673,'[3]07INA'!T$1779)</f>
        <v>0</v>
      </c>
      <c r="M366" s="73">
        <f>SUM('[3]07INA'!U$83,'[3]07INA'!U$719,'[3]07INA'!U$1673,'[3]07INA'!U$1779)</f>
        <v>0</v>
      </c>
      <c r="N366" s="73">
        <f>SUM('[3]07INA'!V$83,'[3]07INA'!V$719,'[3]07INA'!V$1673,'[3]07INA'!V$1779)</f>
        <v>0</v>
      </c>
      <c r="O366" s="73">
        <f>SUM('[3]07INA'!W$83,'[3]07INA'!W$719,'[3]07INA'!W$1673,'[3]07INA'!W$1779)</f>
        <v>0</v>
      </c>
      <c r="P366" s="73">
        <f>SUM('[3]07INA'!X$83,'[3]07INA'!X$719,'[3]07INA'!X$1673,'[3]07INA'!X$1779)</f>
        <v>0</v>
      </c>
      <c r="Q366" s="73">
        <f>SUM('[3]07INA'!Y$83,'[3]07INA'!Y$719,'[3]07INA'!Y$1673,'[3]07INA'!Y$1779)</f>
        <v>0</v>
      </c>
      <c r="R366" s="73">
        <f>SUM('[3]07INA'!Z$83,'[3]07INA'!Z$719,'[3]07INA'!Z$1673,'[3]07INA'!Z$1779)</f>
        <v>0</v>
      </c>
      <c r="S366" s="73">
        <f>SUM('[3]07INA'!AA$83,'[3]07INA'!AA$719,'[3]07INA'!AA$1673,'[3]07INA'!AA$1779)</f>
        <v>0</v>
      </c>
      <c r="T366" s="73">
        <f>SUM('[3]07INA'!AB$83,'[3]07INA'!AB$719,'[3]07INA'!AB$1673,'[3]07INA'!AB$1779)</f>
        <v>0</v>
      </c>
      <c r="U366" s="73">
        <f>SUM('[3]07INA'!AC$83,'[3]07INA'!AC$719,'[3]07INA'!AC$1673,'[3]07INA'!AC$1779)</f>
        <v>0</v>
      </c>
      <c r="V366" s="73">
        <f>SUM('[3]07INA'!AD$83,'[3]07INA'!AD$719,'[3]07INA'!AD$1673,'[3]07INA'!AD$1779)</f>
        <v>0</v>
      </c>
      <c r="W366" s="73">
        <f>SUM('[3]07INA'!AE$83,'[3]07INA'!AE$719,'[3]07INA'!AE$1673,'[3]07INA'!AE$1779)</f>
        <v>0</v>
      </c>
      <c r="X366" s="73">
        <f>SUM('[3]07INA'!AF$83,'[3]07INA'!AF$719,'[3]07INA'!AF$1673,'[3]07INA'!AF$1779)</f>
        <v>0</v>
      </c>
      <c r="Y366" s="73">
        <f>SUM('[3]07INA'!AG$83,'[3]07INA'!AG$719,'[3]07INA'!AG$1673,'[3]07INA'!AG$1779)</f>
        <v>0</v>
      </c>
      <c r="Z366" s="73">
        <f>SUM('[3]07INA'!AH$83,'[3]07INA'!AH$719,'[3]07INA'!AH$1673,'[3]07INA'!AH$1779)</f>
        <v>0</v>
      </c>
      <c r="AA366" s="73">
        <f>SUM('[3]07INA'!AI$83,'[3]07INA'!AI$719,'[3]07INA'!AI$1673,'[3]07INA'!AI$1779)</f>
        <v>0</v>
      </c>
      <c r="AB366" s="73">
        <f>SUM('[3]07INA'!AJ$83,'[3]07INA'!AJ$719,'[3]07INA'!AJ$1673,'[3]07INA'!AJ$1779)</f>
        <v>0</v>
      </c>
      <c r="AC366" s="73">
        <f>SUM('[3]07INA'!AK$83,'[3]07INA'!AK$719,'[3]07INA'!AK$1673,'[3]07INA'!AK$1779)</f>
        <v>0</v>
      </c>
      <c r="AD366" s="73">
        <f>SUM('[3]07INA'!AL$83,'[3]07INA'!AL$719,'[3]07INA'!AL$1673,'[3]07INA'!AL$1779)</f>
        <v>0</v>
      </c>
      <c r="AE366" s="73">
        <f>SUM('[3]07INA'!AM$83,'[3]07INA'!AM$719,'[3]07INA'!AM$1673,'[3]07INA'!AM$1779)</f>
        <v>0</v>
      </c>
      <c r="AF366" s="73">
        <f>SUM('[3]07INA'!AN$83,'[3]07INA'!AN$719,'[3]07INA'!AN$1673,'[3]07INA'!AN$1779)</f>
        <v>0</v>
      </c>
      <c r="AG366" s="73">
        <f>SUM('[3]07INA'!AO$83,'[3]07INA'!AO$719,'[3]07INA'!AO$1673,'[3]07INA'!AO$1779)</f>
        <v>0</v>
      </c>
      <c r="AH366" s="73">
        <f>SUM('[3]07INA'!AP$83,'[3]07INA'!AP$719,'[3]07INA'!AP$1673,'[3]07INA'!AP$1779)</f>
        <v>0</v>
      </c>
      <c r="AJ366" s="71"/>
      <c r="AK366" s="71"/>
    </row>
    <row r="367" spans="1:37" x14ac:dyDescent="0.25">
      <c r="A367" s="50"/>
      <c r="B367" s="130" t="s">
        <v>164</v>
      </c>
      <c r="C367" s="11" t="s">
        <v>360</v>
      </c>
      <c r="D367" s="72" t="s">
        <v>148</v>
      </c>
      <c r="E367" s="73">
        <f>'[3]07INA'!M$4429+'[3]07INA'!M$7503</f>
        <v>0</v>
      </c>
      <c r="F367" s="73">
        <f>'[3]07INA'!N$4429+'[3]07INA'!N$7503</f>
        <v>0</v>
      </c>
      <c r="G367" s="73">
        <f>'[3]07INA'!O$4429+'[3]07INA'!O$7503</f>
        <v>0</v>
      </c>
      <c r="H367" s="73">
        <f>'[3]07INA'!P$4429+'[3]07INA'!P$7503</f>
        <v>0</v>
      </c>
      <c r="I367" s="73">
        <f>'[3]07INA'!Q$4429+'[3]07INA'!Q$7503</f>
        <v>0</v>
      </c>
      <c r="J367" s="73">
        <f>'[3]07INA'!R$4429+'[3]07INA'!R$7503</f>
        <v>0</v>
      </c>
      <c r="K367" s="73">
        <f>'[3]07INA'!S$4429+'[3]07INA'!S$7503</f>
        <v>0</v>
      </c>
      <c r="L367" s="73">
        <f>'[3]07INA'!T$4429+'[3]07INA'!T$7503</f>
        <v>0</v>
      </c>
      <c r="M367" s="73">
        <f>'[3]07INA'!U$4429+'[3]07INA'!U$7503</f>
        <v>0</v>
      </c>
      <c r="N367" s="73">
        <f>'[3]07INA'!V$4429+'[3]07INA'!V$7503</f>
        <v>0</v>
      </c>
      <c r="O367" s="73">
        <f>'[3]07INA'!W$4429+'[3]07INA'!W$7503</f>
        <v>0</v>
      </c>
      <c r="P367" s="73">
        <f>'[3]07INA'!X$4429+'[3]07INA'!X$7503</f>
        <v>0</v>
      </c>
      <c r="Q367" s="73">
        <f>'[3]07INA'!Y$4429+'[3]07INA'!Y$7503</f>
        <v>0</v>
      </c>
      <c r="R367" s="73">
        <f>'[3]07INA'!Z$4429+'[3]07INA'!Z$7503</f>
        <v>0</v>
      </c>
      <c r="S367" s="73">
        <f>'[3]07INA'!AA$4429+'[3]07INA'!AA$7503</f>
        <v>0</v>
      </c>
      <c r="T367" s="73">
        <f>'[3]07INA'!AB$4429+'[3]07INA'!AB$7503</f>
        <v>0</v>
      </c>
      <c r="U367" s="73">
        <f>'[3]07INA'!AC$4429+'[3]07INA'!AC$7503</f>
        <v>0</v>
      </c>
      <c r="V367" s="73">
        <f>'[3]07INA'!AD$4429+'[3]07INA'!AD$7503</f>
        <v>0</v>
      </c>
      <c r="W367" s="73">
        <f>'[3]07INA'!AE$4429+'[3]07INA'!AE$7503</f>
        <v>0</v>
      </c>
      <c r="X367" s="73">
        <f>'[3]07INA'!AF$4429+'[3]07INA'!AF$7503</f>
        <v>0</v>
      </c>
      <c r="Y367" s="73">
        <f>'[3]07INA'!AG$4429+'[3]07INA'!AG$7503</f>
        <v>0</v>
      </c>
      <c r="Z367" s="73">
        <f>'[3]07INA'!AH$4429+'[3]07INA'!AH$7503</f>
        <v>0</v>
      </c>
      <c r="AA367" s="73">
        <f>'[3]07INA'!AI$4429+'[3]07INA'!AI$7503</f>
        <v>0</v>
      </c>
      <c r="AB367" s="73">
        <f>'[3]07INA'!AJ$4429+'[3]07INA'!AJ$7503</f>
        <v>0</v>
      </c>
      <c r="AC367" s="73">
        <f>'[3]07INA'!AK$4429+'[3]07INA'!AK$7503</f>
        <v>0</v>
      </c>
      <c r="AD367" s="73">
        <f>'[3]07INA'!AL$4429+'[3]07INA'!AL$7503</f>
        <v>0</v>
      </c>
      <c r="AE367" s="73">
        <f>'[3]07INA'!AM$4429+'[3]07INA'!AM$7503</f>
        <v>0</v>
      </c>
      <c r="AF367" s="73">
        <f>'[3]07INA'!AN$4429+'[3]07INA'!AN$7503</f>
        <v>0</v>
      </c>
      <c r="AG367" s="73">
        <f>'[3]07INA'!AO$4429+'[3]07INA'!AO$7503</f>
        <v>0</v>
      </c>
      <c r="AH367" s="73">
        <f>'[3]07INA'!AP$4429+'[3]07INA'!AP$7503</f>
        <v>0</v>
      </c>
      <c r="AJ367" s="74"/>
      <c r="AK367" s="74"/>
    </row>
    <row r="368" spans="1:37" x14ac:dyDescent="0.25">
      <c r="A368" s="50"/>
      <c r="B368" s="81" t="s">
        <v>166</v>
      </c>
      <c r="C368" s="11" t="s">
        <v>361</v>
      </c>
      <c r="D368" s="82" t="s">
        <v>148</v>
      </c>
      <c r="E368" s="83">
        <f>SUM(E362:E367)</f>
        <v>0</v>
      </c>
      <c r="F368" s="83">
        <f t="shared" ref="F368:AG368" si="68">SUM(F362:F367)</f>
        <v>0</v>
      </c>
      <c r="G368" s="83">
        <f t="shared" si="68"/>
        <v>0</v>
      </c>
      <c r="H368" s="83">
        <f t="shared" si="68"/>
        <v>0</v>
      </c>
      <c r="I368" s="83">
        <f t="shared" si="68"/>
        <v>0</v>
      </c>
      <c r="J368" s="83">
        <f t="shared" si="68"/>
        <v>0</v>
      </c>
      <c r="K368" s="83">
        <f t="shared" si="68"/>
        <v>0</v>
      </c>
      <c r="L368" s="83">
        <f t="shared" si="68"/>
        <v>0</v>
      </c>
      <c r="M368" s="83">
        <f t="shared" si="68"/>
        <v>0</v>
      </c>
      <c r="N368" s="83">
        <f t="shared" si="68"/>
        <v>0</v>
      </c>
      <c r="O368" s="83">
        <f t="shared" si="68"/>
        <v>0.1585644372201318</v>
      </c>
      <c r="P368" s="83">
        <f t="shared" si="68"/>
        <v>0.17618270802236871</v>
      </c>
      <c r="Q368" s="83">
        <f t="shared" si="68"/>
        <v>0.19086460035756608</v>
      </c>
      <c r="R368" s="83">
        <f t="shared" si="68"/>
        <v>0.19086460035756608</v>
      </c>
      <c r="S368" s="83">
        <f t="shared" si="68"/>
        <v>0.19673735729164504</v>
      </c>
      <c r="T368" s="83">
        <f t="shared" si="68"/>
        <v>0.19673735729164504</v>
      </c>
      <c r="U368" s="83">
        <f t="shared" si="68"/>
        <v>0.24159031203962084</v>
      </c>
      <c r="V368" s="83">
        <f t="shared" si="68"/>
        <v>0.30577150805014658</v>
      </c>
      <c r="W368" s="83">
        <f t="shared" si="68"/>
        <v>0.29233022404794218</v>
      </c>
      <c r="X368" s="83">
        <f t="shared" si="68"/>
        <v>0.39822645606530915</v>
      </c>
      <c r="Y368" s="83">
        <f t="shared" si="68"/>
        <v>0.31868701205226468</v>
      </c>
      <c r="Z368" s="83">
        <f t="shared" si="68"/>
        <v>0.3153528000517179</v>
      </c>
      <c r="AA368" s="83">
        <f t="shared" si="68"/>
        <v>0.3905298360640469</v>
      </c>
      <c r="AB368" s="83">
        <f t="shared" si="68"/>
        <v>0.46263783607587267</v>
      </c>
      <c r="AC368" s="83">
        <f t="shared" si="68"/>
        <v>0.55746198009142389</v>
      </c>
      <c r="AD368" s="83">
        <f t="shared" si="68"/>
        <v>0.73813788732105456</v>
      </c>
      <c r="AE368" s="83">
        <f t="shared" si="68"/>
        <v>0.80236800013158838</v>
      </c>
      <c r="AF368" s="83">
        <f t="shared" si="68"/>
        <v>0.84828975133911966</v>
      </c>
      <c r="AG368" s="83">
        <f t="shared" si="68"/>
        <v>0.98696149576186187</v>
      </c>
      <c r="AH368" s="83">
        <f>SUM(AH362:AH367)</f>
        <v>1.0845769645778709</v>
      </c>
      <c r="AJ368" s="81"/>
      <c r="AK368" s="81"/>
    </row>
    <row r="369" spans="1:37" x14ac:dyDescent="0.25">
      <c r="A369" s="67"/>
      <c r="B369" s="128" t="s">
        <v>345</v>
      </c>
      <c r="C369" s="11"/>
      <c r="D369" s="76"/>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J369" s="68"/>
      <c r="AK369" s="68"/>
    </row>
    <row r="370" spans="1:37" x14ac:dyDescent="0.25">
      <c r="A370" s="50"/>
      <c r="B370" s="129" t="s">
        <v>207</v>
      </c>
      <c r="C370" s="11" t="s">
        <v>362</v>
      </c>
      <c r="D370" s="72" t="s">
        <v>148</v>
      </c>
      <c r="E370" s="73">
        <f t="shared" ref="E370:AH375" si="69">E181+E275</f>
        <v>0</v>
      </c>
      <c r="F370" s="73">
        <f t="shared" si="69"/>
        <v>0</v>
      </c>
      <c r="G370" s="73">
        <f t="shared" si="69"/>
        <v>0</v>
      </c>
      <c r="H370" s="73">
        <f t="shared" si="69"/>
        <v>0</v>
      </c>
      <c r="I370" s="73">
        <f t="shared" si="69"/>
        <v>0</v>
      </c>
      <c r="J370" s="73">
        <f t="shared" si="69"/>
        <v>0</v>
      </c>
      <c r="K370" s="73">
        <f t="shared" si="69"/>
        <v>0</v>
      </c>
      <c r="L370" s="73">
        <f t="shared" si="69"/>
        <v>0</v>
      </c>
      <c r="M370" s="73">
        <f t="shared" si="69"/>
        <v>0</v>
      </c>
      <c r="N370" s="73">
        <f t="shared" si="69"/>
        <v>0</v>
      </c>
      <c r="O370" s="73">
        <f t="shared" si="69"/>
        <v>0</v>
      </c>
      <c r="P370" s="73">
        <f t="shared" si="69"/>
        <v>0</v>
      </c>
      <c r="Q370" s="73">
        <f t="shared" si="69"/>
        <v>0</v>
      </c>
      <c r="R370" s="73">
        <f t="shared" si="69"/>
        <v>0</v>
      </c>
      <c r="S370" s="73">
        <f t="shared" si="69"/>
        <v>0</v>
      </c>
      <c r="T370" s="73">
        <f t="shared" si="69"/>
        <v>0</v>
      </c>
      <c r="U370" s="73">
        <f t="shared" si="69"/>
        <v>0</v>
      </c>
      <c r="V370" s="73">
        <f t="shared" si="69"/>
        <v>0</v>
      </c>
      <c r="W370" s="73">
        <f t="shared" si="69"/>
        <v>0</v>
      </c>
      <c r="X370" s="73">
        <f t="shared" si="69"/>
        <v>0</v>
      </c>
      <c r="Y370" s="73">
        <f t="shared" si="69"/>
        <v>0</v>
      </c>
      <c r="Z370" s="73">
        <f t="shared" si="69"/>
        <v>0</v>
      </c>
      <c r="AA370" s="73">
        <f t="shared" si="69"/>
        <v>0</v>
      </c>
      <c r="AB370" s="73">
        <f t="shared" si="69"/>
        <v>0</v>
      </c>
      <c r="AC370" s="73">
        <f t="shared" si="69"/>
        <v>0</v>
      </c>
      <c r="AD370" s="73">
        <f t="shared" si="69"/>
        <v>0</v>
      </c>
      <c r="AE370" s="73">
        <f t="shared" si="69"/>
        <v>0</v>
      </c>
      <c r="AF370" s="73">
        <f t="shared" si="69"/>
        <v>0</v>
      </c>
      <c r="AG370" s="73">
        <f t="shared" si="69"/>
        <v>0</v>
      </c>
      <c r="AH370" s="73">
        <f t="shared" si="69"/>
        <v>0</v>
      </c>
      <c r="AJ370" s="71"/>
      <c r="AK370" s="71"/>
    </row>
    <row r="371" spans="1:37" x14ac:dyDescent="0.25">
      <c r="A371" s="50"/>
      <c r="B371" s="129" t="s">
        <v>154</v>
      </c>
      <c r="C371" s="11" t="s">
        <v>363</v>
      </c>
      <c r="D371" s="72" t="s">
        <v>148</v>
      </c>
      <c r="E371" s="73">
        <f t="shared" si="69"/>
        <v>0</v>
      </c>
      <c r="F371" s="73">
        <f t="shared" si="69"/>
        <v>0</v>
      </c>
      <c r="G371" s="73">
        <f t="shared" si="69"/>
        <v>0</v>
      </c>
      <c r="H371" s="73">
        <f t="shared" si="69"/>
        <v>0</v>
      </c>
      <c r="I371" s="73">
        <f t="shared" si="69"/>
        <v>0</v>
      </c>
      <c r="J371" s="73">
        <f t="shared" si="69"/>
        <v>0</v>
      </c>
      <c r="K371" s="73">
        <f t="shared" si="69"/>
        <v>0</v>
      </c>
      <c r="L371" s="73">
        <f t="shared" si="69"/>
        <v>0</v>
      </c>
      <c r="M371" s="73">
        <f t="shared" si="69"/>
        <v>0</v>
      </c>
      <c r="N371" s="73">
        <f t="shared" si="69"/>
        <v>0</v>
      </c>
      <c r="O371" s="73">
        <f t="shared" si="69"/>
        <v>0</v>
      </c>
      <c r="P371" s="73">
        <f t="shared" si="69"/>
        <v>0</v>
      </c>
      <c r="Q371" s="73">
        <f t="shared" si="69"/>
        <v>0</v>
      </c>
      <c r="R371" s="73">
        <f t="shared" si="69"/>
        <v>0</v>
      </c>
      <c r="S371" s="73">
        <f t="shared" si="69"/>
        <v>0</v>
      </c>
      <c r="T371" s="73">
        <f t="shared" si="69"/>
        <v>0</v>
      </c>
      <c r="U371" s="73">
        <f t="shared" si="69"/>
        <v>0</v>
      </c>
      <c r="V371" s="73">
        <f t="shared" si="69"/>
        <v>0</v>
      </c>
      <c r="W371" s="73">
        <f t="shared" si="69"/>
        <v>0</v>
      </c>
      <c r="X371" s="73">
        <f t="shared" si="69"/>
        <v>0</v>
      </c>
      <c r="Y371" s="73">
        <f t="shared" si="69"/>
        <v>0</v>
      </c>
      <c r="Z371" s="73">
        <f t="shared" si="69"/>
        <v>0</v>
      </c>
      <c r="AA371" s="73">
        <f t="shared" si="69"/>
        <v>0</v>
      </c>
      <c r="AB371" s="73">
        <f t="shared" si="69"/>
        <v>0</v>
      </c>
      <c r="AC371" s="73">
        <f t="shared" si="69"/>
        <v>0</v>
      </c>
      <c r="AD371" s="73">
        <f t="shared" si="69"/>
        <v>0</v>
      </c>
      <c r="AE371" s="73">
        <f t="shared" si="69"/>
        <v>0</v>
      </c>
      <c r="AF371" s="73">
        <f t="shared" si="69"/>
        <v>0</v>
      </c>
      <c r="AG371" s="73">
        <f t="shared" si="69"/>
        <v>0</v>
      </c>
      <c r="AH371" s="73">
        <f t="shared" si="69"/>
        <v>0</v>
      </c>
      <c r="AJ371" s="71"/>
      <c r="AK371" s="71"/>
    </row>
    <row r="372" spans="1:37" x14ac:dyDescent="0.25">
      <c r="A372" s="50"/>
      <c r="B372" s="129" t="s">
        <v>158</v>
      </c>
      <c r="C372" s="11" t="s">
        <v>364</v>
      </c>
      <c r="D372" s="72" t="s">
        <v>148</v>
      </c>
      <c r="E372" s="73">
        <f t="shared" si="69"/>
        <v>0</v>
      </c>
      <c r="F372" s="73">
        <f t="shared" si="69"/>
        <v>0</v>
      </c>
      <c r="G372" s="73">
        <f t="shared" si="69"/>
        <v>0</v>
      </c>
      <c r="H372" s="73">
        <f t="shared" si="69"/>
        <v>0</v>
      </c>
      <c r="I372" s="73">
        <f t="shared" si="69"/>
        <v>0</v>
      </c>
      <c r="J372" s="73">
        <f t="shared" si="69"/>
        <v>0</v>
      </c>
      <c r="K372" s="73">
        <f t="shared" si="69"/>
        <v>0</v>
      </c>
      <c r="L372" s="73">
        <f t="shared" si="69"/>
        <v>0</v>
      </c>
      <c r="M372" s="73">
        <f t="shared" si="69"/>
        <v>0</v>
      </c>
      <c r="N372" s="73">
        <f t="shared" si="69"/>
        <v>0</v>
      </c>
      <c r="O372" s="73">
        <f t="shared" si="69"/>
        <v>0</v>
      </c>
      <c r="P372" s="73">
        <f t="shared" si="69"/>
        <v>0</v>
      </c>
      <c r="Q372" s="73">
        <f t="shared" si="69"/>
        <v>0</v>
      </c>
      <c r="R372" s="73">
        <f t="shared" si="69"/>
        <v>0</v>
      </c>
      <c r="S372" s="73">
        <f t="shared" si="69"/>
        <v>0</v>
      </c>
      <c r="T372" s="73">
        <f t="shared" si="69"/>
        <v>0</v>
      </c>
      <c r="U372" s="73">
        <f t="shared" si="69"/>
        <v>0</v>
      </c>
      <c r="V372" s="73">
        <f t="shared" si="69"/>
        <v>0</v>
      </c>
      <c r="W372" s="73">
        <f t="shared" si="69"/>
        <v>0</v>
      </c>
      <c r="X372" s="73">
        <f t="shared" si="69"/>
        <v>0</v>
      </c>
      <c r="Y372" s="73">
        <f t="shared" si="69"/>
        <v>0</v>
      </c>
      <c r="Z372" s="73">
        <f t="shared" si="69"/>
        <v>0</v>
      </c>
      <c r="AA372" s="73">
        <f t="shared" si="69"/>
        <v>0</v>
      </c>
      <c r="AB372" s="73">
        <f t="shared" si="69"/>
        <v>0</v>
      </c>
      <c r="AC372" s="73">
        <f t="shared" si="69"/>
        <v>0</v>
      </c>
      <c r="AD372" s="73">
        <f t="shared" si="69"/>
        <v>0</v>
      </c>
      <c r="AE372" s="73">
        <f t="shared" si="69"/>
        <v>0</v>
      </c>
      <c r="AF372" s="73">
        <f t="shared" si="69"/>
        <v>0</v>
      </c>
      <c r="AG372" s="73">
        <f t="shared" si="69"/>
        <v>0</v>
      </c>
      <c r="AH372" s="73">
        <f t="shared" si="69"/>
        <v>0</v>
      </c>
      <c r="AJ372" s="71"/>
      <c r="AK372" s="71"/>
    </row>
    <row r="373" spans="1:37" x14ac:dyDescent="0.25">
      <c r="A373" s="50"/>
      <c r="B373" s="129" t="s">
        <v>160</v>
      </c>
      <c r="C373" s="11" t="s">
        <v>365</v>
      </c>
      <c r="D373" s="72" t="s">
        <v>148</v>
      </c>
      <c r="E373" s="73">
        <f t="shared" si="69"/>
        <v>0</v>
      </c>
      <c r="F373" s="73">
        <f t="shared" si="69"/>
        <v>0</v>
      </c>
      <c r="G373" s="73">
        <f t="shared" si="69"/>
        <v>0</v>
      </c>
      <c r="H373" s="73">
        <f t="shared" si="69"/>
        <v>0</v>
      </c>
      <c r="I373" s="73">
        <f t="shared" si="69"/>
        <v>0</v>
      </c>
      <c r="J373" s="73">
        <f t="shared" si="69"/>
        <v>0</v>
      </c>
      <c r="K373" s="73">
        <f t="shared" si="69"/>
        <v>0</v>
      </c>
      <c r="L373" s="73">
        <f t="shared" si="69"/>
        <v>0</v>
      </c>
      <c r="M373" s="73">
        <f t="shared" si="69"/>
        <v>0</v>
      </c>
      <c r="N373" s="73">
        <f t="shared" si="69"/>
        <v>0</v>
      </c>
      <c r="O373" s="73">
        <f t="shared" si="69"/>
        <v>0</v>
      </c>
      <c r="P373" s="73">
        <f t="shared" si="69"/>
        <v>0</v>
      </c>
      <c r="Q373" s="73">
        <f t="shared" si="69"/>
        <v>0</v>
      </c>
      <c r="R373" s="73">
        <f t="shared" si="69"/>
        <v>0</v>
      </c>
      <c r="S373" s="73">
        <f t="shared" si="69"/>
        <v>0</v>
      </c>
      <c r="T373" s="73">
        <f t="shared" si="69"/>
        <v>0</v>
      </c>
      <c r="U373" s="73">
        <f t="shared" si="69"/>
        <v>0</v>
      </c>
      <c r="V373" s="73">
        <f t="shared" si="69"/>
        <v>0</v>
      </c>
      <c r="W373" s="73">
        <f t="shared" si="69"/>
        <v>0</v>
      </c>
      <c r="X373" s="73">
        <f t="shared" si="69"/>
        <v>0</v>
      </c>
      <c r="Y373" s="73">
        <f t="shared" si="69"/>
        <v>0</v>
      </c>
      <c r="Z373" s="73">
        <f t="shared" si="69"/>
        <v>0</v>
      </c>
      <c r="AA373" s="73">
        <f t="shared" si="69"/>
        <v>0</v>
      </c>
      <c r="AB373" s="73">
        <f t="shared" si="69"/>
        <v>0</v>
      </c>
      <c r="AC373" s="73">
        <f t="shared" si="69"/>
        <v>0</v>
      </c>
      <c r="AD373" s="73">
        <f t="shared" si="69"/>
        <v>0</v>
      </c>
      <c r="AE373" s="73">
        <f t="shared" si="69"/>
        <v>0</v>
      </c>
      <c r="AF373" s="73">
        <f t="shared" si="69"/>
        <v>0</v>
      </c>
      <c r="AG373" s="73">
        <f t="shared" si="69"/>
        <v>0</v>
      </c>
      <c r="AH373" s="73">
        <f t="shared" si="69"/>
        <v>0</v>
      </c>
      <c r="AJ373" s="71"/>
      <c r="AK373" s="71"/>
    </row>
    <row r="374" spans="1:37" x14ac:dyDescent="0.25">
      <c r="A374" s="50"/>
      <c r="B374" s="129" t="s">
        <v>162</v>
      </c>
      <c r="C374" s="11" t="s">
        <v>366</v>
      </c>
      <c r="D374" s="72" t="s">
        <v>148</v>
      </c>
      <c r="E374" s="73">
        <f t="shared" si="69"/>
        <v>0</v>
      </c>
      <c r="F374" s="73">
        <f t="shared" si="69"/>
        <v>0</v>
      </c>
      <c r="G374" s="73">
        <f t="shared" si="69"/>
        <v>0</v>
      </c>
      <c r="H374" s="73">
        <f t="shared" si="69"/>
        <v>0</v>
      </c>
      <c r="I374" s="73">
        <f t="shared" si="69"/>
        <v>0</v>
      </c>
      <c r="J374" s="73">
        <f t="shared" si="69"/>
        <v>0</v>
      </c>
      <c r="K374" s="73">
        <f t="shared" si="69"/>
        <v>0</v>
      </c>
      <c r="L374" s="73">
        <f t="shared" si="69"/>
        <v>0</v>
      </c>
      <c r="M374" s="73">
        <f t="shared" si="69"/>
        <v>0</v>
      </c>
      <c r="N374" s="73">
        <f t="shared" si="69"/>
        <v>0</v>
      </c>
      <c r="O374" s="73">
        <f t="shared" si="69"/>
        <v>0</v>
      </c>
      <c r="P374" s="73">
        <f t="shared" si="69"/>
        <v>0</v>
      </c>
      <c r="Q374" s="73">
        <f t="shared" si="69"/>
        <v>0</v>
      </c>
      <c r="R374" s="73">
        <f t="shared" si="69"/>
        <v>0</v>
      </c>
      <c r="S374" s="73">
        <f t="shared" si="69"/>
        <v>0</v>
      </c>
      <c r="T374" s="73">
        <f t="shared" si="69"/>
        <v>0</v>
      </c>
      <c r="U374" s="73">
        <f t="shared" si="69"/>
        <v>0</v>
      </c>
      <c r="V374" s="73">
        <f t="shared" si="69"/>
        <v>0</v>
      </c>
      <c r="W374" s="73">
        <f t="shared" si="69"/>
        <v>0</v>
      </c>
      <c r="X374" s="73">
        <f t="shared" si="69"/>
        <v>0</v>
      </c>
      <c r="Y374" s="73">
        <f t="shared" si="69"/>
        <v>0</v>
      </c>
      <c r="Z374" s="73">
        <f t="shared" si="69"/>
        <v>0</v>
      </c>
      <c r="AA374" s="73">
        <f t="shared" si="69"/>
        <v>0</v>
      </c>
      <c r="AB374" s="73">
        <f t="shared" si="69"/>
        <v>0</v>
      </c>
      <c r="AC374" s="73">
        <f t="shared" si="69"/>
        <v>0</v>
      </c>
      <c r="AD374" s="73">
        <f t="shared" si="69"/>
        <v>0</v>
      </c>
      <c r="AE374" s="73">
        <f t="shared" si="69"/>
        <v>0</v>
      </c>
      <c r="AF374" s="73">
        <f t="shared" si="69"/>
        <v>0</v>
      </c>
      <c r="AG374" s="73">
        <f t="shared" si="69"/>
        <v>0</v>
      </c>
      <c r="AH374" s="73">
        <f t="shared" si="69"/>
        <v>0</v>
      </c>
      <c r="AJ374" s="71"/>
      <c r="AK374" s="71"/>
    </row>
    <row r="375" spans="1:37" x14ac:dyDescent="0.25">
      <c r="A375" s="50"/>
      <c r="B375" s="130" t="s">
        <v>164</v>
      </c>
      <c r="C375" s="11" t="s">
        <v>367</v>
      </c>
      <c r="D375" s="72" t="s">
        <v>148</v>
      </c>
      <c r="E375" s="73">
        <f t="shared" si="69"/>
        <v>0</v>
      </c>
      <c r="F375" s="73">
        <f t="shared" si="69"/>
        <v>0</v>
      </c>
      <c r="G375" s="73">
        <f t="shared" si="69"/>
        <v>0</v>
      </c>
      <c r="H375" s="73">
        <f t="shared" si="69"/>
        <v>0</v>
      </c>
      <c r="I375" s="73">
        <f t="shared" si="69"/>
        <v>0</v>
      </c>
      <c r="J375" s="73">
        <f t="shared" si="69"/>
        <v>0</v>
      </c>
      <c r="K375" s="73">
        <f t="shared" si="69"/>
        <v>0</v>
      </c>
      <c r="L375" s="73">
        <f t="shared" si="69"/>
        <v>0</v>
      </c>
      <c r="M375" s="73">
        <f t="shared" si="69"/>
        <v>0</v>
      </c>
      <c r="N375" s="73">
        <f t="shared" si="69"/>
        <v>0</v>
      </c>
      <c r="O375" s="73">
        <f t="shared" si="69"/>
        <v>0</v>
      </c>
      <c r="P375" s="73">
        <f t="shared" si="69"/>
        <v>0</v>
      </c>
      <c r="Q375" s="73">
        <f t="shared" si="69"/>
        <v>0</v>
      </c>
      <c r="R375" s="73">
        <f t="shared" si="69"/>
        <v>0</v>
      </c>
      <c r="S375" s="73">
        <f t="shared" si="69"/>
        <v>0</v>
      </c>
      <c r="T375" s="73">
        <f t="shared" si="69"/>
        <v>0</v>
      </c>
      <c r="U375" s="73">
        <f t="shared" si="69"/>
        <v>0</v>
      </c>
      <c r="V375" s="73">
        <f t="shared" si="69"/>
        <v>0</v>
      </c>
      <c r="W375" s="73">
        <f t="shared" si="69"/>
        <v>0</v>
      </c>
      <c r="X375" s="73">
        <f t="shared" si="69"/>
        <v>0</v>
      </c>
      <c r="Y375" s="73">
        <f t="shared" si="69"/>
        <v>0</v>
      </c>
      <c r="Z375" s="73">
        <f t="shared" si="69"/>
        <v>0</v>
      </c>
      <c r="AA375" s="73">
        <f t="shared" si="69"/>
        <v>0</v>
      </c>
      <c r="AB375" s="73">
        <f t="shared" si="69"/>
        <v>0</v>
      </c>
      <c r="AC375" s="73">
        <f t="shared" si="69"/>
        <v>0</v>
      </c>
      <c r="AD375" s="73">
        <f t="shared" si="69"/>
        <v>0</v>
      </c>
      <c r="AE375" s="73">
        <f t="shared" si="69"/>
        <v>0</v>
      </c>
      <c r="AF375" s="73">
        <f t="shared" si="69"/>
        <v>0</v>
      </c>
      <c r="AG375" s="73">
        <f t="shared" si="69"/>
        <v>0</v>
      </c>
      <c r="AH375" s="73">
        <f t="shared" si="69"/>
        <v>0</v>
      </c>
      <c r="AJ375" s="74"/>
      <c r="AK375" s="74"/>
    </row>
    <row r="376" spans="1:37" x14ac:dyDescent="0.25">
      <c r="A376" s="50"/>
      <c r="B376" s="81" t="s">
        <v>166</v>
      </c>
      <c r="C376" s="11" t="s">
        <v>368</v>
      </c>
      <c r="D376" s="82" t="s">
        <v>148</v>
      </c>
      <c r="E376" s="83">
        <f>SUM(E370:E375)</f>
        <v>0</v>
      </c>
      <c r="F376" s="83">
        <f t="shared" ref="F376:AH376" si="70">SUM(F370:F375)</f>
        <v>0</v>
      </c>
      <c r="G376" s="83">
        <f t="shared" si="70"/>
        <v>0</v>
      </c>
      <c r="H376" s="83">
        <f t="shared" si="70"/>
        <v>0</v>
      </c>
      <c r="I376" s="83">
        <f t="shared" si="70"/>
        <v>0</v>
      </c>
      <c r="J376" s="83">
        <f t="shared" si="70"/>
        <v>0</v>
      </c>
      <c r="K376" s="83">
        <f t="shared" si="70"/>
        <v>0</v>
      </c>
      <c r="L376" s="83">
        <f t="shared" si="70"/>
        <v>0</v>
      </c>
      <c r="M376" s="83">
        <f t="shared" si="70"/>
        <v>0</v>
      </c>
      <c r="N376" s="83">
        <f t="shared" si="70"/>
        <v>0</v>
      </c>
      <c r="O376" s="83">
        <f t="shared" si="70"/>
        <v>0</v>
      </c>
      <c r="P376" s="83">
        <f t="shared" si="70"/>
        <v>0</v>
      </c>
      <c r="Q376" s="83">
        <f t="shared" si="70"/>
        <v>0</v>
      </c>
      <c r="R376" s="83">
        <f t="shared" si="70"/>
        <v>0</v>
      </c>
      <c r="S376" s="83">
        <f t="shared" si="70"/>
        <v>0</v>
      </c>
      <c r="T376" s="83">
        <f t="shared" si="70"/>
        <v>0</v>
      </c>
      <c r="U376" s="83">
        <f t="shared" si="70"/>
        <v>0</v>
      </c>
      <c r="V376" s="83">
        <f t="shared" si="70"/>
        <v>0</v>
      </c>
      <c r="W376" s="83">
        <f t="shared" si="70"/>
        <v>0</v>
      </c>
      <c r="X376" s="83">
        <f t="shared" si="70"/>
        <v>0</v>
      </c>
      <c r="Y376" s="83">
        <f t="shared" si="70"/>
        <v>0</v>
      </c>
      <c r="Z376" s="83">
        <f t="shared" si="70"/>
        <v>0</v>
      </c>
      <c r="AA376" s="83">
        <f t="shared" si="70"/>
        <v>0</v>
      </c>
      <c r="AB376" s="83">
        <f t="shared" si="70"/>
        <v>0</v>
      </c>
      <c r="AC376" s="83">
        <f t="shared" si="70"/>
        <v>0</v>
      </c>
      <c r="AD376" s="83">
        <f t="shared" si="70"/>
        <v>0</v>
      </c>
      <c r="AE376" s="83">
        <f t="shared" si="70"/>
        <v>0</v>
      </c>
      <c r="AF376" s="83">
        <f t="shared" si="70"/>
        <v>0</v>
      </c>
      <c r="AG376" s="83">
        <f t="shared" si="70"/>
        <v>0</v>
      </c>
      <c r="AH376" s="83">
        <f t="shared" si="70"/>
        <v>0</v>
      </c>
      <c r="AJ376" s="81"/>
      <c r="AK376" s="81"/>
    </row>
    <row r="377" spans="1:37" x14ac:dyDescent="0.25">
      <c r="A377" s="121"/>
      <c r="B377" s="122" t="s">
        <v>353</v>
      </c>
      <c r="C377" s="11"/>
      <c r="D377" s="82" t="s">
        <v>334</v>
      </c>
      <c r="E377" s="123" t="e">
        <f t="shared" ref="E377:AH377" si="71">IF(E376*E368&lt;&gt;0,(E376/E368-1),NA())</f>
        <v>#N/A</v>
      </c>
      <c r="F377" s="123" t="e">
        <f t="shared" si="71"/>
        <v>#N/A</v>
      </c>
      <c r="G377" s="123" t="e">
        <f t="shared" si="71"/>
        <v>#N/A</v>
      </c>
      <c r="H377" s="123" t="e">
        <f t="shared" si="71"/>
        <v>#N/A</v>
      </c>
      <c r="I377" s="123" t="e">
        <f t="shared" si="71"/>
        <v>#N/A</v>
      </c>
      <c r="J377" s="123" t="e">
        <f t="shared" si="71"/>
        <v>#N/A</v>
      </c>
      <c r="K377" s="123" t="e">
        <f t="shared" si="71"/>
        <v>#N/A</v>
      </c>
      <c r="L377" s="123" t="e">
        <f t="shared" si="71"/>
        <v>#N/A</v>
      </c>
      <c r="M377" s="123" t="e">
        <f t="shared" si="71"/>
        <v>#N/A</v>
      </c>
      <c r="N377" s="123" t="e">
        <f t="shared" si="71"/>
        <v>#N/A</v>
      </c>
      <c r="O377" s="123" t="e">
        <f t="shared" si="71"/>
        <v>#N/A</v>
      </c>
      <c r="P377" s="123" t="e">
        <f t="shared" si="71"/>
        <v>#N/A</v>
      </c>
      <c r="Q377" s="123" t="e">
        <f t="shared" si="71"/>
        <v>#N/A</v>
      </c>
      <c r="R377" s="123" t="e">
        <f t="shared" si="71"/>
        <v>#N/A</v>
      </c>
      <c r="S377" s="123" t="e">
        <f t="shared" si="71"/>
        <v>#N/A</v>
      </c>
      <c r="T377" s="123" t="e">
        <f t="shared" si="71"/>
        <v>#N/A</v>
      </c>
      <c r="U377" s="123" t="e">
        <f t="shared" si="71"/>
        <v>#N/A</v>
      </c>
      <c r="V377" s="123" t="e">
        <f t="shared" si="71"/>
        <v>#N/A</v>
      </c>
      <c r="W377" s="123" t="e">
        <f t="shared" si="71"/>
        <v>#N/A</v>
      </c>
      <c r="X377" s="123" t="e">
        <f t="shared" si="71"/>
        <v>#N/A</v>
      </c>
      <c r="Y377" s="123" t="e">
        <f t="shared" si="71"/>
        <v>#N/A</v>
      </c>
      <c r="Z377" s="123" t="e">
        <f t="shared" si="71"/>
        <v>#N/A</v>
      </c>
      <c r="AA377" s="123" t="e">
        <f t="shared" si="71"/>
        <v>#N/A</v>
      </c>
      <c r="AB377" s="123" t="e">
        <f t="shared" si="71"/>
        <v>#N/A</v>
      </c>
      <c r="AC377" s="123" t="e">
        <f t="shared" si="71"/>
        <v>#N/A</v>
      </c>
      <c r="AD377" s="123" t="e">
        <f t="shared" si="71"/>
        <v>#N/A</v>
      </c>
      <c r="AE377" s="123" t="e">
        <f t="shared" si="71"/>
        <v>#N/A</v>
      </c>
      <c r="AF377" s="123" t="e">
        <f t="shared" si="71"/>
        <v>#N/A</v>
      </c>
      <c r="AG377" s="123" t="e">
        <f t="shared" si="71"/>
        <v>#N/A</v>
      </c>
      <c r="AH377" s="123" t="e">
        <f t="shared" si="71"/>
        <v>#N/A</v>
      </c>
      <c r="AJ377" s="122"/>
      <c r="AK377" s="122"/>
    </row>
    <row r="378" spans="1:37" x14ac:dyDescent="0.25">
      <c r="B378" s="57"/>
      <c r="C378" s="11"/>
      <c r="D378" s="57"/>
      <c r="AJ378" s="57"/>
      <c r="AK378" s="57"/>
    </row>
    <row r="379" spans="1:37" x14ac:dyDescent="0.25">
      <c r="A379" s="67"/>
      <c r="B379" s="68" t="s">
        <v>369</v>
      </c>
      <c r="C379" s="11"/>
      <c r="D379" s="76"/>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J379" s="68"/>
      <c r="AK379" s="68"/>
    </row>
    <row r="380" spans="1:37" x14ac:dyDescent="0.25">
      <c r="A380" s="67"/>
      <c r="B380" s="128" t="s">
        <v>370</v>
      </c>
      <c r="C380" s="11"/>
      <c r="D380" s="69"/>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J380" s="68"/>
      <c r="AK380" s="68"/>
    </row>
    <row r="381" spans="1:37" x14ac:dyDescent="0.25">
      <c r="A381" s="50"/>
      <c r="B381" s="129" t="s">
        <v>156</v>
      </c>
      <c r="C381" s="11" t="s">
        <v>371</v>
      </c>
      <c r="D381" s="72" t="s">
        <v>148</v>
      </c>
      <c r="E381" s="73">
        <f>SUM('[3]07INA'!M$2837,'[3]07INA'!M$3155)</f>
        <v>25.554204899400236</v>
      </c>
      <c r="F381" s="73">
        <f>SUM('[3]07INA'!N$2837,'[3]07INA'!N$3155)</f>
        <v>39.116375153268834</v>
      </c>
      <c r="G381" s="73">
        <f>SUM('[3]07INA'!O$2837,'[3]07INA'!O$3155)</f>
        <v>44.640878113258559</v>
      </c>
      <c r="H381" s="73">
        <f>SUM('[3]07INA'!P$2837,'[3]07INA'!P$3155)</f>
        <v>51.432410445630474</v>
      </c>
      <c r="I381" s="73">
        <f>SUM('[3]07INA'!Q$2837,'[3]07INA'!Q$3155)</f>
        <v>56.19598857280446</v>
      </c>
      <c r="J381" s="73">
        <f>SUM('[3]07INA'!R$2837,'[3]07INA'!R$3155)</f>
        <v>60.493733582344767</v>
      </c>
      <c r="K381" s="73">
        <f>SUM('[3]07INA'!S$2837,'[3]07INA'!S$3155)</f>
        <v>69.837029915211701</v>
      </c>
      <c r="L381" s="73">
        <f>SUM('[3]07INA'!T$2837,'[3]07INA'!T$3155)</f>
        <v>72.532148598636041</v>
      </c>
      <c r="M381" s="73">
        <f>SUM('[3]07INA'!U$2837,'[3]07INA'!U$3155)</f>
        <v>44.070352956644605</v>
      </c>
      <c r="N381" s="73">
        <f>SUM('[3]07INA'!V$2837,'[3]07INA'!V$3155)</f>
        <v>38.831737424423828</v>
      </c>
      <c r="O381" s="73">
        <f>SUM('[3]07INA'!W$2837,'[3]07INA'!W$3155)</f>
        <v>41.64350987437048</v>
      </c>
      <c r="P381" s="73">
        <f>SUM('[3]07INA'!X$2837,'[3]07INA'!X$3155)</f>
        <v>50.989426441492384</v>
      </c>
      <c r="Q381" s="73">
        <f>SUM('[3]07INA'!Y$2837,'[3]07INA'!Y$3155)</f>
        <v>55.265522779177701</v>
      </c>
      <c r="R381" s="73">
        <f>SUM('[3]07INA'!Z$2837,'[3]07INA'!Z$3155)</f>
        <v>66.733255166775621</v>
      </c>
      <c r="S381" s="73">
        <f>SUM('[3]07INA'!AA$2837,'[3]07INA'!AA$3155)</f>
        <v>84.28890415956343</v>
      </c>
      <c r="T381" s="73">
        <f>SUM('[3]07INA'!AB$2837,'[3]07INA'!AB$3155)</f>
        <v>80.296891050344968</v>
      </c>
      <c r="U381" s="73">
        <f>SUM('[3]07INA'!AC$2837,'[3]07INA'!AC$3155)</f>
        <v>83.948125237047776</v>
      </c>
      <c r="V381" s="73">
        <f>SUM('[3]07INA'!AD$2837,'[3]07INA'!AD$3155)</f>
        <v>87.085392877629616</v>
      </c>
      <c r="W381" s="73">
        <f>SUM('[3]07INA'!AE$2837,'[3]07INA'!AE$3155)</f>
        <v>91.070795234073614</v>
      </c>
      <c r="X381" s="73">
        <f>SUM('[3]07INA'!AF$2837,'[3]07INA'!AF$3155)</f>
        <v>95.376838761546296</v>
      </c>
      <c r="Y381" s="73">
        <f>SUM('[3]07INA'!AG$2837,'[3]07INA'!AG$3155)</f>
        <v>121.86766627567542</v>
      </c>
      <c r="Z381" s="73">
        <f>SUM('[3]07INA'!AH$2837,'[3]07INA'!AH$3155)</f>
        <v>123.07011548955103</v>
      </c>
      <c r="AA381" s="73">
        <f>SUM('[3]07INA'!AI$2837,'[3]07INA'!AI$3155)</f>
        <v>134.70549361943608</v>
      </c>
      <c r="AB381" s="73">
        <f>SUM('[3]07INA'!AJ$2837,'[3]07INA'!AJ$3155)</f>
        <v>143.69755080710326</v>
      </c>
      <c r="AC381" s="73">
        <f>SUM('[3]07INA'!AK$2837,'[3]07INA'!AK$3155)</f>
        <v>143.69755080710326</v>
      </c>
      <c r="AD381" s="73">
        <f>SUM('[3]07INA'!AL$2837,'[3]07INA'!AL$3155)</f>
        <v>149.83684936607821</v>
      </c>
      <c r="AE381" s="73">
        <f>SUM('[3]07INA'!AM$2837,'[3]07INA'!AM$3155)</f>
        <v>168.44624865976621</v>
      </c>
      <c r="AF381" s="73">
        <f>SUM('[3]07INA'!AN$2837,'[3]07INA'!AN$3155)</f>
        <v>185.55513044990693</v>
      </c>
      <c r="AG381" s="73">
        <f>SUM('[3]07INA'!AO$2837,'[3]07INA'!AO$3155)</f>
        <v>197.54831354418928</v>
      </c>
      <c r="AH381" s="73">
        <f>SUM('[3]07INA'!AP$2837,'[3]07INA'!AP$3155)</f>
        <v>173.7719011005197</v>
      </c>
      <c r="AJ381" s="71"/>
      <c r="AK381" s="71"/>
    </row>
    <row r="382" spans="1:37" x14ac:dyDescent="0.25">
      <c r="A382" s="50"/>
      <c r="B382" s="130" t="s">
        <v>164</v>
      </c>
      <c r="C382" s="11" t="s">
        <v>372</v>
      </c>
      <c r="D382" s="72" t="s">
        <v>148</v>
      </c>
      <c r="E382" s="73">
        <f>'[3]07INA'!M$7395</f>
        <v>0</v>
      </c>
      <c r="F382" s="73">
        <f>'[3]07INA'!N$7395</f>
        <v>0</v>
      </c>
      <c r="G382" s="73">
        <f>'[3]07INA'!O$7395</f>
        <v>0</v>
      </c>
      <c r="H382" s="73">
        <f>'[3]07INA'!P$7395</f>
        <v>0</v>
      </c>
      <c r="I382" s="73">
        <f>'[3]07INA'!Q$7395</f>
        <v>0</v>
      </c>
      <c r="J382" s="73">
        <f>'[3]07INA'!R$7395</f>
        <v>0</v>
      </c>
      <c r="K382" s="73">
        <f>'[3]07INA'!S$7395</f>
        <v>0</v>
      </c>
      <c r="L382" s="73">
        <f>'[3]07INA'!T$7395</f>
        <v>0</v>
      </c>
      <c r="M382" s="73">
        <f>'[3]07INA'!U$7395</f>
        <v>0</v>
      </c>
      <c r="N382" s="73">
        <f>'[3]07INA'!V$7395</f>
        <v>0</v>
      </c>
      <c r="O382" s="73">
        <f>'[3]07INA'!W$7395</f>
        <v>0</v>
      </c>
      <c r="P382" s="73">
        <f>'[3]07INA'!X$7395</f>
        <v>0</v>
      </c>
      <c r="Q382" s="73">
        <f>'[3]07INA'!Y$7395</f>
        <v>0</v>
      </c>
      <c r="R382" s="73">
        <f>'[3]07INA'!Z$7395</f>
        <v>0</v>
      </c>
      <c r="S382" s="73">
        <f>'[3]07INA'!AA$7395</f>
        <v>0</v>
      </c>
      <c r="T382" s="73">
        <f>'[3]07INA'!AB$7395</f>
        <v>0</v>
      </c>
      <c r="U382" s="73">
        <f>'[3]07INA'!AC$7395</f>
        <v>0</v>
      </c>
      <c r="V382" s="73">
        <f>'[3]07INA'!AD$7395</f>
        <v>0</v>
      </c>
      <c r="W382" s="73">
        <f>'[3]07INA'!AE$7395</f>
        <v>0</v>
      </c>
      <c r="X382" s="73">
        <f>'[3]07INA'!AF$7395</f>
        <v>0</v>
      </c>
      <c r="Y382" s="73">
        <f>'[3]07INA'!AG$7395</f>
        <v>0</v>
      </c>
      <c r="Z382" s="73">
        <f>'[3]07INA'!AH$7395</f>
        <v>0</v>
      </c>
      <c r="AA382" s="73">
        <f>'[3]07INA'!AI$7395</f>
        <v>0</v>
      </c>
      <c r="AB382" s="73">
        <f>'[3]07INA'!AJ$7395</f>
        <v>0</v>
      </c>
      <c r="AC382" s="73">
        <f>'[3]07INA'!AK$7395</f>
        <v>0</v>
      </c>
      <c r="AD382" s="73">
        <f>'[3]07INA'!AL$7395</f>
        <v>0</v>
      </c>
      <c r="AE382" s="73">
        <f>'[3]07INA'!AM$7395</f>
        <v>0</v>
      </c>
      <c r="AF382" s="73">
        <f>'[3]07INA'!AN$7395</f>
        <v>0</v>
      </c>
      <c r="AG382" s="73">
        <f>'[3]07INA'!AO$7395</f>
        <v>0</v>
      </c>
      <c r="AH382" s="73">
        <f>'[3]07INA'!AP$7395</f>
        <v>0</v>
      </c>
      <c r="AJ382" s="74"/>
      <c r="AK382" s="74"/>
    </row>
    <row r="383" spans="1:37" x14ac:dyDescent="0.25">
      <c r="A383" s="50"/>
      <c r="B383" s="81" t="s">
        <v>166</v>
      </c>
      <c r="C383" s="11" t="s">
        <v>373</v>
      </c>
      <c r="D383" s="82" t="s">
        <v>148</v>
      </c>
      <c r="E383" s="83">
        <f>E381+E382</f>
        <v>25.554204899400236</v>
      </c>
      <c r="F383" s="83">
        <f t="shared" ref="F383:AH383" si="72">F381+F382</f>
        <v>39.116375153268834</v>
      </c>
      <c r="G383" s="83">
        <f t="shared" si="72"/>
        <v>44.640878113258559</v>
      </c>
      <c r="H383" s="83">
        <f t="shared" si="72"/>
        <v>51.432410445630474</v>
      </c>
      <c r="I383" s="83">
        <f t="shared" si="72"/>
        <v>56.19598857280446</v>
      </c>
      <c r="J383" s="83">
        <f t="shared" si="72"/>
        <v>60.493733582344767</v>
      </c>
      <c r="K383" s="83">
        <f t="shared" si="72"/>
        <v>69.837029915211701</v>
      </c>
      <c r="L383" s="83">
        <f t="shared" si="72"/>
        <v>72.532148598636041</v>
      </c>
      <c r="M383" s="83">
        <f t="shared" si="72"/>
        <v>44.070352956644605</v>
      </c>
      <c r="N383" s="83">
        <f t="shared" si="72"/>
        <v>38.831737424423828</v>
      </c>
      <c r="O383" s="83">
        <f t="shared" si="72"/>
        <v>41.64350987437048</v>
      </c>
      <c r="P383" s="83">
        <f t="shared" si="72"/>
        <v>50.989426441492384</v>
      </c>
      <c r="Q383" s="83">
        <f t="shared" si="72"/>
        <v>55.265522779177701</v>
      </c>
      <c r="R383" s="83">
        <f t="shared" si="72"/>
        <v>66.733255166775621</v>
      </c>
      <c r="S383" s="83">
        <f t="shared" si="72"/>
        <v>84.28890415956343</v>
      </c>
      <c r="T383" s="83">
        <f t="shared" si="72"/>
        <v>80.296891050344968</v>
      </c>
      <c r="U383" s="83">
        <f t="shared" si="72"/>
        <v>83.948125237047776</v>
      </c>
      <c r="V383" s="83">
        <f t="shared" si="72"/>
        <v>87.085392877629616</v>
      </c>
      <c r="W383" s="83">
        <f t="shared" si="72"/>
        <v>91.070795234073614</v>
      </c>
      <c r="X383" s="83">
        <f t="shared" si="72"/>
        <v>95.376838761546296</v>
      </c>
      <c r="Y383" s="83">
        <f t="shared" si="72"/>
        <v>121.86766627567542</v>
      </c>
      <c r="Z383" s="83">
        <f t="shared" si="72"/>
        <v>123.07011548955103</v>
      </c>
      <c r="AA383" s="83">
        <f t="shared" si="72"/>
        <v>134.70549361943608</v>
      </c>
      <c r="AB383" s="83">
        <f t="shared" si="72"/>
        <v>143.69755080710326</v>
      </c>
      <c r="AC383" s="83">
        <f t="shared" si="72"/>
        <v>143.69755080710326</v>
      </c>
      <c r="AD383" s="83">
        <f t="shared" si="72"/>
        <v>149.83684936607821</v>
      </c>
      <c r="AE383" s="83">
        <f t="shared" si="72"/>
        <v>168.44624865976621</v>
      </c>
      <c r="AF383" s="83">
        <f t="shared" si="72"/>
        <v>185.55513044990693</v>
      </c>
      <c r="AG383" s="83">
        <f t="shared" si="72"/>
        <v>197.54831354418928</v>
      </c>
      <c r="AH383" s="83">
        <f t="shared" si="72"/>
        <v>173.7719011005197</v>
      </c>
      <c r="AJ383" s="81"/>
      <c r="AK383" s="81"/>
    </row>
    <row r="384" spans="1:37" x14ac:dyDescent="0.25">
      <c r="A384" s="67"/>
      <c r="B384" s="128" t="s">
        <v>345</v>
      </c>
      <c r="C384" s="11"/>
      <c r="D384" s="76"/>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J384" s="68"/>
      <c r="AK384" s="68"/>
    </row>
    <row r="385" spans="1:37" x14ac:dyDescent="0.25">
      <c r="A385" s="50"/>
      <c r="B385" s="129" t="s">
        <v>156</v>
      </c>
      <c r="C385" s="11" t="s">
        <v>374</v>
      </c>
      <c r="D385" s="72" t="s">
        <v>148</v>
      </c>
      <c r="E385" s="73">
        <f>E208+E285</f>
        <v>0</v>
      </c>
      <c r="F385" s="73">
        <f t="shared" ref="F385:AH386" si="73">F208+F285</f>
        <v>0</v>
      </c>
      <c r="G385" s="73">
        <f t="shared" si="73"/>
        <v>0</v>
      </c>
      <c r="H385" s="73">
        <f t="shared" si="73"/>
        <v>0</v>
      </c>
      <c r="I385" s="73">
        <f t="shared" si="73"/>
        <v>0</v>
      </c>
      <c r="J385" s="73">
        <f t="shared" si="73"/>
        <v>0</v>
      </c>
      <c r="K385" s="73">
        <f t="shared" si="73"/>
        <v>0</v>
      </c>
      <c r="L385" s="73">
        <f t="shared" si="73"/>
        <v>0</v>
      </c>
      <c r="M385" s="73">
        <f t="shared" si="73"/>
        <v>0</v>
      </c>
      <c r="N385" s="73">
        <f t="shared" si="73"/>
        <v>0</v>
      </c>
      <c r="O385" s="73">
        <f t="shared" si="73"/>
        <v>0</v>
      </c>
      <c r="P385" s="73">
        <f t="shared" si="73"/>
        <v>0</v>
      </c>
      <c r="Q385" s="73">
        <f t="shared" si="73"/>
        <v>0</v>
      </c>
      <c r="R385" s="73">
        <f t="shared" si="73"/>
        <v>0</v>
      </c>
      <c r="S385" s="73">
        <f t="shared" si="73"/>
        <v>0</v>
      </c>
      <c r="T385" s="73">
        <f t="shared" si="73"/>
        <v>0</v>
      </c>
      <c r="U385" s="73">
        <f t="shared" si="73"/>
        <v>0</v>
      </c>
      <c r="V385" s="73">
        <f t="shared" si="73"/>
        <v>0</v>
      </c>
      <c r="W385" s="73">
        <f t="shared" si="73"/>
        <v>0</v>
      </c>
      <c r="X385" s="73">
        <f t="shared" si="73"/>
        <v>0</v>
      </c>
      <c r="Y385" s="73">
        <f t="shared" si="73"/>
        <v>0</v>
      </c>
      <c r="Z385" s="73">
        <f t="shared" si="73"/>
        <v>0</v>
      </c>
      <c r="AA385" s="73">
        <f t="shared" si="73"/>
        <v>0</v>
      </c>
      <c r="AB385" s="73">
        <f t="shared" si="73"/>
        <v>0</v>
      </c>
      <c r="AC385" s="73">
        <f t="shared" si="73"/>
        <v>0</v>
      </c>
      <c r="AD385" s="73">
        <f t="shared" si="73"/>
        <v>0</v>
      </c>
      <c r="AE385" s="73">
        <f t="shared" si="73"/>
        <v>0</v>
      </c>
      <c r="AF385" s="73">
        <f t="shared" si="73"/>
        <v>0</v>
      </c>
      <c r="AG385" s="73">
        <f t="shared" si="73"/>
        <v>0</v>
      </c>
      <c r="AH385" s="73">
        <f t="shared" si="73"/>
        <v>0</v>
      </c>
      <c r="AJ385" s="71"/>
      <c r="AK385" s="71"/>
    </row>
    <row r="386" spans="1:37" x14ac:dyDescent="0.25">
      <c r="A386" s="50"/>
      <c r="B386" s="129" t="s">
        <v>164</v>
      </c>
      <c r="C386" s="11" t="s">
        <v>375</v>
      </c>
      <c r="D386" s="72" t="s">
        <v>148</v>
      </c>
      <c r="E386" s="73">
        <f>E209+E286</f>
        <v>0</v>
      </c>
      <c r="F386" s="73">
        <f t="shared" si="73"/>
        <v>0</v>
      </c>
      <c r="G386" s="73">
        <f t="shared" si="73"/>
        <v>0</v>
      </c>
      <c r="H386" s="73">
        <f t="shared" si="73"/>
        <v>0</v>
      </c>
      <c r="I386" s="73">
        <f t="shared" si="73"/>
        <v>0</v>
      </c>
      <c r="J386" s="73">
        <f t="shared" si="73"/>
        <v>0</v>
      </c>
      <c r="K386" s="73">
        <f t="shared" si="73"/>
        <v>0</v>
      </c>
      <c r="L386" s="73">
        <f t="shared" si="73"/>
        <v>0</v>
      </c>
      <c r="M386" s="73">
        <f t="shared" si="73"/>
        <v>0</v>
      </c>
      <c r="N386" s="73">
        <f t="shared" si="73"/>
        <v>0</v>
      </c>
      <c r="O386" s="73">
        <f t="shared" si="73"/>
        <v>0</v>
      </c>
      <c r="P386" s="73">
        <f t="shared" si="73"/>
        <v>0</v>
      </c>
      <c r="Q386" s="73">
        <f t="shared" si="73"/>
        <v>0</v>
      </c>
      <c r="R386" s="73">
        <f t="shared" si="73"/>
        <v>0</v>
      </c>
      <c r="S386" s="73">
        <f t="shared" si="73"/>
        <v>0</v>
      </c>
      <c r="T386" s="73">
        <f t="shared" si="73"/>
        <v>0</v>
      </c>
      <c r="U386" s="73">
        <f t="shared" si="73"/>
        <v>0</v>
      </c>
      <c r="V386" s="73">
        <f t="shared" si="73"/>
        <v>0</v>
      </c>
      <c r="W386" s="73">
        <f t="shared" si="73"/>
        <v>0</v>
      </c>
      <c r="X386" s="73">
        <f t="shared" si="73"/>
        <v>0</v>
      </c>
      <c r="Y386" s="73">
        <f t="shared" si="73"/>
        <v>0</v>
      </c>
      <c r="Z386" s="73">
        <f t="shared" si="73"/>
        <v>0</v>
      </c>
      <c r="AA386" s="73">
        <f t="shared" si="73"/>
        <v>0</v>
      </c>
      <c r="AB386" s="73">
        <f t="shared" si="73"/>
        <v>0</v>
      </c>
      <c r="AC386" s="73">
        <f t="shared" si="73"/>
        <v>0</v>
      </c>
      <c r="AD386" s="73">
        <f t="shared" si="73"/>
        <v>0</v>
      </c>
      <c r="AE386" s="73">
        <f t="shared" si="73"/>
        <v>0</v>
      </c>
      <c r="AF386" s="73">
        <f t="shared" si="73"/>
        <v>0</v>
      </c>
      <c r="AG386" s="73">
        <f t="shared" si="73"/>
        <v>0</v>
      </c>
      <c r="AH386" s="73">
        <f t="shared" si="73"/>
        <v>0</v>
      </c>
      <c r="AJ386" s="71"/>
      <c r="AK386" s="71"/>
    </row>
    <row r="387" spans="1:37" x14ac:dyDescent="0.25">
      <c r="A387" s="50"/>
      <c r="B387" s="81" t="s">
        <v>166</v>
      </c>
      <c r="C387" s="11" t="s">
        <v>376</v>
      </c>
      <c r="D387" s="82" t="s">
        <v>148</v>
      </c>
      <c r="E387" s="83">
        <f>SUM(E385:E386)</f>
        <v>0</v>
      </c>
      <c r="F387" s="83">
        <f t="shared" ref="F387:AH387" si="74">SUM(F385:F386)</f>
        <v>0</v>
      </c>
      <c r="G387" s="83">
        <f t="shared" si="74"/>
        <v>0</v>
      </c>
      <c r="H387" s="83">
        <f t="shared" si="74"/>
        <v>0</v>
      </c>
      <c r="I387" s="83">
        <f t="shared" si="74"/>
        <v>0</v>
      </c>
      <c r="J387" s="83">
        <f t="shared" si="74"/>
        <v>0</v>
      </c>
      <c r="K387" s="83">
        <f t="shared" si="74"/>
        <v>0</v>
      </c>
      <c r="L387" s="83">
        <f t="shared" si="74"/>
        <v>0</v>
      </c>
      <c r="M387" s="83">
        <f t="shared" si="74"/>
        <v>0</v>
      </c>
      <c r="N387" s="83">
        <f t="shared" si="74"/>
        <v>0</v>
      </c>
      <c r="O387" s="83">
        <f t="shared" si="74"/>
        <v>0</v>
      </c>
      <c r="P387" s="83">
        <f t="shared" si="74"/>
        <v>0</v>
      </c>
      <c r="Q387" s="83">
        <f t="shared" si="74"/>
        <v>0</v>
      </c>
      <c r="R387" s="83">
        <f t="shared" si="74"/>
        <v>0</v>
      </c>
      <c r="S387" s="83">
        <f t="shared" si="74"/>
        <v>0</v>
      </c>
      <c r="T387" s="83">
        <f t="shared" si="74"/>
        <v>0</v>
      </c>
      <c r="U387" s="83">
        <f t="shared" si="74"/>
        <v>0</v>
      </c>
      <c r="V387" s="83">
        <f t="shared" si="74"/>
        <v>0</v>
      </c>
      <c r="W387" s="83">
        <f t="shared" si="74"/>
        <v>0</v>
      </c>
      <c r="X387" s="83">
        <f t="shared" si="74"/>
        <v>0</v>
      </c>
      <c r="Y387" s="83">
        <f t="shared" si="74"/>
        <v>0</v>
      </c>
      <c r="Z387" s="83">
        <f t="shared" si="74"/>
        <v>0</v>
      </c>
      <c r="AA387" s="83">
        <f t="shared" si="74"/>
        <v>0</v>
      </c>
      <c r="AB387" s="83">
        <f t="shared" si="74"/>
        <v>0</v>
      </c>
      <c r="AC387" s="83">
        <f t="shared" si="74"/>
        <v>0</v>
      </c>
      <c r="AD387" s="83">
        <f t="shared" si="74"/>
        <v>0</v>
      </c>
      <c r="AE387" s="83">
        <f t="shared" si="74"/>
        <v>0</v>
      </c>
      <c r="AF387" s="83">
        <f t="shared" si="74"/>
        <v>0</v>
      </c>
      <c r="AG387" s="83">
        <f t="shared" si="74"/>
        <v>0</v>
      </c>
      <c r="AH387" s="83">
        <f t="shared" si="74"/>
        <v>0</v>
      </c>
      <c r="AJ387" s="81"/>
      <c r="AK387" s="81"/>
    </row>
    <row r="388" spans="1:37" x14ac:dyDescent="0.25">
      <c r="A388" s="121"/>
      <c r="B388" s="122" t="s">
        <v>377</v>
      </c>
      <c r="C388" s="11"/>
      <c r="D388" s="82" t="s">
        <v>334</v>
      </c>
      <c r="E388" s="123" t="e">
        <f t="shared" ref="E388:AH388" si="75">IF(E387*E383&lt;&gt;0,(E387/E383-1),NA())</f>
        <v>#N/A</v>
      </c>
      <c r="F388" s="123" t="e">
        <f t="shared" si="75"/>
        <v>#N/A</v>
      </c>
      <c r="G388" s="123" t="e">
        <f t="shared" si="75"/>
        <v>#N/A</v>
      </c>
      <c r="H388" s="123" t="e">
        <f t="shared" si="75"/>
        <v>#N/A</v>
      </c>
      <c r="I388" s="123" t="e">
        <f t="shared" si="75"/>
        <v>#N/A</v>
      </c>
      <c r="J388" s="123" t="e">
        <f t="shared" si="75"/>
        <v>#N/A</v>
      </c>
      <c r="K388" s="123" t="e">
        <f t="shared" si="75"/>
        <v>#N/A</v>
      </c>
      <c r="L388" s="123" t="e">
        <f t="shared" si="75"/>
        <v>#N/A</v>
      </c>
      <c r="M388" s="123" t="e">
        <f t="shared" si="75"/>
        <v>#N/A</v>
      </c>
      <c r="N388" s="123" t="e">
        <f t="shared" si="75"/>
        <v>#N/A</v>
      </c>
      <c r="O388" s="123" t="e">
        <f t="shared" si="75"/>
        <v>#N/A</v>
      </c>
      <c r="P388" s="123" t="e">
        <f t="shared" si="75"/>
        <v>#N/A</v>
      </c>
      <c r="Q388" s="123" t="e">
        <f t="shared" si="75"/>
        <v>#N/A</v>
      </c>
      <c r="R388" s="123" t="e">
        <f t="shared" si="75"/>
        <v>#N/A</v>
      </c>
      <c r="S388" s="123" t="e">
        <f t="shared" si="75"/>
        <v>#N/A</v>
      </c>
      <c r="T388" s="123" t="e">
        <f t="shared" si="75"/>
        <v>#N/A</v>
      </c>
      <c r="U388" s="123" t="e">
        <f t="shared" si="75"/>
        <v>#N/A</v>
      </c>
      <c r="V388" s="123" t="e">
        <f t="shared" si="75"/>
        <v>#N/A</v>
      </c>
      <c r="W388" s="123" t="e">
        <f t="shared" si="75"/>
        <v>#N/A</v>
      </c>
      <c r="X388" s="123" t="e">
        <f t="shared" si="75"/>
        <v>#N/A</v>
      </c>
      <c r="Y388" s="123" t="e">
        <f t="shared" si="75"/>
        <v>#N/A</v>
      </c>
      <c r="Z388" s="123" t="e">
        <f t="shared" si="75"/>
        <v>#N/A</v>
      </c>
      <c r="AA388" s="123" t="e">
        <f t="shared" si="75"/>
        <v>#N/A</v>
      </c>
      <c r="AB388" s="123" t="e">
        <f t="shared" si="75"/>
        <v>#N/A</v>
      </c>
      <c r="AC388" s="123" t="e">
        <f t="shared" si="75"/>
        <v>#N/A</v>
      </c>
      <c r="AD388" s="123" t="e">
        <f t="shared" si="75"/>
        <v>#N/A</v>
      </c>
      <c r="AE388" s="123" t="e">
        <f t="shared" si="75"/>
        <v>#N/A</v>
      </c>
      <c r="AF388" s="123" t="e">
        <f t="shared" si="75"/>
        <v>#N/A</v>
      </c>
      <c r="AG388" s="123" t="e">
        <f t="shared" si="75"/>
        <v>#N/A</v>
      </c>
      <c r="AH388" s="123" t="e">
        <f t="shared" si="75"/>
        <v>#N/A</v>
      </c>
      <c r="AJ388" s="122"/>
      <c r="AK388" s="122"/>
    </row>
    <row r="389" spans="1:37" x14ac:dyDescent="0.25">
      <c r="B389" s="57"/>
      <c r="C389" s="11"/>
      <c r="D389" s="57"/>
      <c r="AJ389" s="57"/>
      <c r="AK389" s="57"/>
    </row>
    <row r="390" spans="1:37" x14ac:dyDescent="0.25">
      <c r="A390" s="67"/>
      <c r="B390" s="68" t="s">
        <v>378</v>
      </c>
      <c r="C390" s="11"/>
      <c r="D390" s="76"/>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J390" s="68"/>
      <c r="AK390" s="68"/>
    </row>
    <row r="391" spans="1:37" x14ac:dyDescent="0.25">
      <c r="A391" s="67"/>
      <c r="B391" s="128" t="s">
        <v>370</v>
      </c>
      <c r="C391" s="11"/>
      <c r="D391" s="69"/>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J391" s="68"/>
      <c r="AK391" s="68"/>
    </row>
    <row r="392" spans="1:37" x14ac:dyDescent="0.25">
      <c r="A392" s="50"/>
      <c r="B392" s="129" t="s">
        <v>168</v>
      </c>
      <c r="C392" s="11" t="s">
        <v>379</v>
      </c>
      <c r="D392" s="72" t="s">
        <v>148</v>
      </c>
      <c r="E392" s="73">
        <f>'[3]07INA'!M$2734+'[3]07INA'!M$6868</f>
        <v>0</v>
      </c>
      <c r="F392" s="73">
        <f>'[3]07INA'!N$2734+'[3]07INA'!N$6868</f>
        <v>0</v>
      </c>
      <c r="G392" s="73">
        <f>'[3]07INA'!O$2734+'[3]07INA'!O$6868</f>
        <v>0</v>
      </c>
      <c r="H392" s="73">
        <f>'[3]07INA'!P$2734+'[3]07INA'!P$6868</f>
        <v>0</v>
      </c>
      <c r="I392" s="73">
        <f>'[3]07INA'!Q$2734+'[3]07INA'!Q$6868</f>
        <v>0</v>
      </c>
      <c r="J392" s="73">
        <f>'[3]07INA'!R$2734+'[3]07INA'!R$6868</f>
        <v>0</v>
      </c>
      <c r="K392" s="73">
        <f>'[3]07INA'!S$2734+'[3]07INA'!S$6868</f>
        <v>0</v>
      </c>
      <c r="L392" s="73">
        <f>'[3]07INA'!T$2734+'[3]07INA'!T$6868</f>
        <v>0</v>
      </c>
      <c r="M392" s="73">
        <f>'[3]07INA'!U$2734+'[3]07INA'!U$6868</f>
        <v>0</v>
      </c>
      <c r="N392" s="73">
        <f>'[3]07INA'!V$2734+'[3]07INA'!V$6868</f>
        <v>0</v>
      </c>
      <c r="O392" s="73">
        <f>'[3]07INA'!W$2734+'[3]07INA'!W$6868</f>
        <v>0</v>
      </c>
      <c r="P392" s="73">
        <f>'[3]07INA'!X$2734+'[3]07INA'!X$6868</f>
        <v>0</v>
      </c>
      <c r="Q392" s="73">
        <f>'[3]07INA'!Y$2734+'[3]07INA'!Y$6868</f>
        <v>0</v>
      </c>
      <c r="R392" s="73">
        <f>'[3]07INA'!Z$2734+'[3]07INA'!Z$6868</f>
        <v>0</v>
      </c>
      <c r="S392" s="73">
        <f>'[3]07INA'!AA$2734+'[3]07INA'!AA$6868</f>
        <v>0</v>
      </c>
      <c r="T392" s="73">
        <f>'[3]07INA'!AB$2734+'[3]07INA'!AB$6868</f>
        <v>0</v>
      </c>
      <c r="U392" s="73">
        <f>'[3]07INA'!AC$2734+'[3]07INA'!AC$6868</f>
        <v>0</v>
      </c>
      <c r="V392" s="73">
        <f>'[3]07INA'!AD$2734+'[3]07INA'!AD$6868</f>
        <v>0</v>
      </c>
      <c r="W392" s="73">
        <f>'[3]07INA'!AE$2734+'[3]07INA'!AE$6868</f>
        <v>0</v>
      </c>
      <c r="X392" s="73">
        <f>'[3]07INA'!AF$2734+'[3]07INA'!AF$6868</f>
        <v>0</v>
      </c>
      <c r="Y392" s="73">
        <f>'[3]07INA'!AG$2734+'[3]07INA'!AG$6868</f>
        <v>0</v>
      </c>
      <c r="Z392" s="73">
        <f>'[3]07INA'!AH$2734+'[3]07INA'!AH$6868</f>
        <v>0</v>
      </c>
      <c r="AA392" s="73">
        <f>'[3]07INA'!AI$2734+'[3]07INA'!AI$6868</f>
        <v>0</v>
      </c>
      <c r="AB392" s="73">
        <f>'[3]07INA'!AJ$2734+'[3]07INA'!AJ$6868</f>
        <v>0</v>
      </c>
      <c r="AC392" s="73">
        <f>'[3]07INA'!AK$2734+'[3]07INA'!AK$6868</f>
        <v>0</v>
      </c>
      <c r="AD392" s="73">
        <f>'[3]07INA'!AL$2734+'[3]07INA'!AL$6868</f>
        <v>0</v>
      </c>
      <c r="AE392" s="73">
        <f>'[3]07INA'!AM$2734+'[3]07INA'!AM$6868</f>
        <v>0</v>
      </c>
      <c r="AF392" s="73">
        <f>'[3]07INA'!AN$2734+'[3]07INA'!AN$6868</f>
        <v>0</v>
      </c>
      <c r="AG392" s="73">
        <f>'[3]07INA'!AO$2734+'[3]07INA'!AO$6868</f>
        <v>0</v>
      </c>
      <c r="AH392" s="73">
        <f>'[3]07INA'!AP$2734+'[3]07INA'!AP$6868</f>
        <v>0</v>
      </c>
      <c r="AJ392" s="71"/>
      <c r="AK392" s="71"/>
    </row>
    <row r="393" spans="1:37" x14ac:dyDescent="0.25">
      <c r="A393" s="50"/>
      <c r="B393" s="129" t="s">
        <v>207</v>
      </c>
      <c r="C393" s="11" t="s">
        <v>380</v>
      </c>
      <c r="D393" s="72" t="s">
        <v>148</v>
      </c>
      <c r="E393" s="73">
        <f>'[3]07INA'!M$3370+'[3]07INA'!M$6974</f>
        <v>0</v>
      </c>
      <c r="F393" s="73">
        <f>'[3]07INA'!N$3370+'[3]07INA'!N$6974</f>
        <v>0</v>
      </c>
      <c r="G393" s="73">
        <f>'[3]07INA'!O$3370+'[3]07INA'!O$6974</f>
        <v>0</v>
      </c>
      <c r="H393" s="73">
        <f>'[3]07INA'!P$3370+'[3]07INA'!P$6974</f>
        <v>0</v>
      </c>
      <c r="I393" s="73">
        <f>'[3]07INA'!Q$3370+'[3]07INA'!Q$6974</f>
        <v>0</v>
      </c>
      <c r="J393" s="73">
        <f>'[3]07INA'!R$3370+'[3]07INA'!R$6974</f>
        <v>0</v>
      </c>
      <c r="K393" s="73">
        <f>'[3]07INA'!S$3370+'[3]07INA'!S$6974</f>
        <v>0</v>
      </c>
      <c r="L393" s="73">
        <f>'[3]07INA'!T$3370+'[3]07INA'!T$6974</f>
        <v>0</v>
      </c>
      <c r="M393" s="73">
        <f>'[3]07INA'!U$3370+'[3]07INA'!U$6974</f>
        <v>0</v>
      </c>
      <c r="N393" s="73">
        <f>'[3]07INA'!V$3370+'[3]07INA'!V$6974</f>
        <v>0</v>
      </c>
      <c r="O393" s="73">
        <f>'[3]07INA'!W$3370+'[3]07INA'!W$6974</f>
        <v>0</v>
      </c>
      <c r="P393" s="73">
        <f>'[3]07INA'!X$3370+'[3]07INA'!X$6974</f>
        <v>0</v>
      </c>
      <c r="Q393" s="73">
        <f>'[3]07INA'!Y$3370+'[3]07INA'!Y$6974</f>
        <v>0</v>
      </c>
      <c r="R393" s="73">
        <f>'[3]07INA'!Z$3370+'[3]07INA'!Z$6974</f>
        <v>0</v>
      </c>
      <c r="S393" s="73">
        <f>'[3]07INA'!AA$3370+'[3]07INA'!AA$6974</f>
        <v>0</v>
      </c>
      <c r="T393" s="73">
        <f>'[3]07INA'!AB$3370+'[3]07INA'!AB$6974</f>
        <v>0</v>
      </c>
      <c r="U393" s="73">
        <f>'[3]07INA'!AC$3370+'[3]07INA'!AC$6974</f>
        <v>0</v>
      </c>
      <c r="V393" s="73">
        <f>'[3]07INA'!AD$3370+'[3]07INA'!AD$6974</f>
        <v>0</v>
      </c>
      <c r="W393" s="73">
        <f>'[3]07INA'!AE$3370+'[3]07INA'!AE$6974</f>
        <v>0</v>
      </c>
      <c r="X393" s="73">
        <f>'[3]07INA'!AF$3370+'[3]07INA'!AF$6974</f>
        <v>0</v>
      </c>
      <c r="Y393" s="73">
        <f>'[3]07INA'!AG$3370+'[3]07INA'!AG$6974</f>
        <v>0</v>
      </c>
      <c r="Z393" s="73">
        <f>'[3]07INA'!AH$3370+'[3]07INA'!AH$6974</f>
        <v>0</v>
      </c>
      <c r="AA393" s="73">
        <f>'[3]07INA'!AI$3370+'[3]07INA'!AI$6974</f>
        <v>0</v>
      </c>
      <c r="AB393" s="73">
        <f>'[3]07INA'!AJ$3370+'[3]07INA'!AJ$6974</f>
        <v>0</v>
      </c>
      <c r="AC393" s="73">
        <f>'[3]07INA'!AK$3370+'[3]07INA'!AK$6974</f>
        <v>0</v>
      </c>
      <c r="AD393" s="73">
        <f>'[3]07INA'!AL$3370+'[3]07INA'!AL$6974</f>
        <v>0</v>
      </c>
      <c r="AE393" s="73">
        <f>'[3]07INA'!AM$3370+'[3]07INA'!AM$6974</f>
        <v>0</v>
      </c>
      <c r="AF393" s="73">
        <f>'[3]07INA'!AN$3370+'[3]07INA'!AN$6974</f>
        <v>0</v>
      </c>
      <c r="AG393" s="73">
        <f>'[3]07INA'!AO$3370+'[3]07INA'!AO$6974</f>
        <v>0</v>
      </c>
      <c r="AH393" s="73">
        <f>'[3]07INA'!AP$3370+'[3]07INA'!AP$6974</f>
        <v>0</v>
      </c>
      <c r="AJ393" s="71"/>
      <c r="AK393" s="71"/>
    </row>
    <row r="394" spans="1:37" x14ac:dyDescent="0.25">
      <c r="A394" s="50"/>
      <c r="B394" s="129" t="s">
        <v>154</v>
      </c>
      <c r="C394" s="11" t="s">
        <v>381</v>
      </c>
      <c r="D394" s="72" t="s">
        <v>148</v>
      </c>
      <c r="E394" s="73">
        <f>'[3]07INA'!M$3476</f>
        <v>0</v>
      </c>
      <c r="F394" s="73">
        <f>'[3]07INA'!N$3476</f>
        <v>0</v>
      </c>
      <c r="G394" s="73">
        <f>'[3]07INA'!O$3476</f>
        <v>0</v>
      </c>
      <c r="H394" s="73">
        <f>'[3]07INA'!P$3476</f>
        <v>0</v>
      </c>
      <c r="I394" s="73">
        <f>'[3]07INA'!Q$3476</f>
        <v>0</v>
      </c>
      <c r="J394" s="73">
        <f>'[3]07INA'!R$3476</f>
        <v>0</v>
      </c>
      <c r="K394" s="73">
        <f>'[3]07INA'!S$3476</f>
        <v>0</v>
      </c>
      <c r="L394" s="73">
        <f>'[3]07INA'!T$3476</f>
        <v>0</v>
      </c>
      <c r="M394" s="73">
        <f>'[3]07INA'!U$3476</f>
        <v>0</v>
      </c>
      <c r="N394" s="73">
        <f>'[3]07INA'!V$3476</f>
        <v>0</v>
      </c>
      <c r="O394" s="73">
        <f>'[3]07INA'!W$3476</f>
        <v>0</v>
      </c>
      <c r="P394" s="73">
        <f>'[3]07INA'!X$3476</f>
        <v>0</v>
      </c>
      <c r="Q394" s="73">
        <f>'[3]07INA'!Y$3476</f>
        <v>0</v>
      </c>
      <c r="R394" s="73">
        <f>'[3]07INA'!Z$3476</f>
        <v>0</v>
      </c>
      <c r="S394" s="73">
        <f>'[3]07INA'!AA$3476</f>
        <v>0</v>
      </c>
      <c r="T394" s="73">
        <f>'[3]07INA'!AB$3476</f>
        <v>0</v>
      </c>
      <c r="U394" s="73">
        <f>'[3]07INA'!AC$3476</f>
        <v>0</v>
      </c>
      <c r="V394" s="73">
        <f>'[3]07INA'!AD$3476</f>
        <v>0</v>
      </c>
      <c r="W394" s="73">
        <f>'[3]07INA'!AE$3476</f>
        <v>0</v>
      </c>
      <c r="X394" s="73">
        <f>'[3]07INA'!AF$3476</f>
        <v>0</v>
      </c>
      <c r="Y394" s="73">
        <f>'[3]07INA'!AG$3476</f>
        <v>0</v>
      </c>
      <c r="Z394" s="73">
        <f>'[3]07INA'!AH$3476</f>
        <v>0</v>
      </c>
      <c r="AA394" s="73">
        <f>'[3]07INA'!AI$3476</f>
        <v>0</v>
      </c>
      <c r="AB394" s="73">
        <f>'[3]07INA'!AJ$3476</f>
        <v>0</v>
      </c>
      <c r="AC394" s="73">
        <f>'[3]07INA'!AK$3476</f>
        <v>0</v>
      </c>
      <c r="AD394" s="73">
        <f>'[3]07INA'!AL$3476</f>
        <v>0</v>
      </c>
      <c r="AE394" s="73">
        <f>'[3]07INA'!AM$3476</f>
        <v>0</v>
      </c>
      <c r="AF394" s="73">
        <f>'[3]07INA'!AN$3476</f>
        <v>0</v>
      </c>
      <c r="AG394" s="73">
        <f>'[3]07INA'!AO$3476</f>
        <v>0</v>
      </c>
      <c r="AH394" s="73">
        <f>'[3]07INA'!AP$3476</f>
        <v>0</v>
      </c>
      <c r="AJ394" s="71"/>
      <c r="AK394" s="71"/>
    </row>
    <row r="395" spans="1:37" x14ac:dyDescent="0.25">
      <c r="A395" s="50"/>
      <c r="B395" s="129" t="s">
        <v>158</v>
      </c>
      <c r="C395" s="11" t="s">
        <v>382</v>
      </c>
      <c r="D395" s="72" t="s">
        <v>148</v>
      </c>
      <c r="E395" s="73">
        <f>'[3]07INA'!M$4536</f>
        <v>0</v>
      </c>
      <c r="F395" s="73">
        <f>'[3]07INA'!N$4536</f>
        <v>0</v>
      </c>
      <c r="G395" s="73">
        <f>'[3]07INA'!O$4536</f>
        <v>0</v>
      </c>
      <c r="H395" s="73">
        <f>'[3]07INA'!P$4536</f>
        <v>0</v>
      </c>
      <c r="I395" s="73">
        <f>'[3]07INA'!Q$4536</f>
        <v>0</v>
      </c>
      <c r="J395" s="73">
        <f>'[3]07INA'!R$4536</f>
        <v>0</v>
      </c>
      <c r="K395" s="73">
        <f>'[3]07INA'!S$4536</f>
        <v>0</v>
      </c>
      <c r="L395" s="73">
        <f>'[3]07INA'!T$4536</f>
        <v>0</v>
      </c>
      <c r="M395" s="73">
        <f>'[3]07INA'!U$4536</f>
        <v>0</v>
      </c>
      <c r="N395" s="73">
        <f>'[3]07INA'!V$4536</f>
        <v>0</v>
      </c>
      <c r="O395" s="73">
        <f>'[3]07INA'!W$4536</f>
        <v>0</v>
      </c>
      <c r="P395" s="73">
        <f>'[3]07INA'!X$4536</f>
        <v>0</v>
      </c>
      <c r="Q395" s="73">
        <f>'[3]07INA'!Y$4536</f>
        <v>0</v>
      </c>
      <c r="R395" s="73">
        <f>'[3]07INA'!Z$4536</f>
        <v>0</v>
      </c>
      <c r="S395" s="73">
        <f>'[3]07INA'!AA$4536</f>
        <v>0</v>
      </c>
      <c r="T395" s="73">
        <f>'[3]07INA'!AB$4536</f>
        <v>0</v>
      </c>
      <c r="U395" s="73">
        <f>'[3]07INA'!AC$4536</f>
        <v>0</v>
      </c>
      <c r="V395" s="73">
        <f>'[3]07INA'!AD$4536</f>
        <v>0</v>
      </c>
      <c r="W395" s="73">
        <f>'[3]07INA'!AE$4536</f>
        <v>0</v>
      </c>
      <c r="X395" s="73">
        <f>'[3]07INA'!AF$4536</f>
        <v>0</v>
      </c>
      <c r="Y395" s="73">
        <f>'[3]07INA'!AG$4536</f>
        <v>0</v>
      </c>
      <c r="Z395" s="73">
        <f>'[3]07INA'!AH$4536</f>
        <v>0</v>
      </c>
      <c r="AA395" s="73">
        <f>'[3]07INA'!AI$4536</f>
        <v>0</v>
      </c>
      <c r="AB395" s="73">
        <f>'[3]07INA'!AJ$4536</f>
        <v>0</v>
      </c>
      <c r="AC395" s="73">
        <f>'[3]07INA'!AK$4536</f>
        <v>0</v>
      </c>
      <c r="AD395" s="73">
        <f>'[3]07INA'!AL$4536</f>
        <v>0</v>
      </c>
      <c r="AE395" s="73">
        <f>'[3]07INA'!AM$4536</f>
        <v>0</v>
      </c>
      <c r="AF395" s="73">
        <f>'[3]07INA'!AN$4536</f>
        <v>0</v>
      </c>
      <c r="AG395" s="73">
        <f>'[3]07INA'!AO$4536</f>
        <v>0</v>
      </c>
      <c r="AH395" s="73">
        <f>'[3]07INA'!AP$4536</f>
        <v>0</v>
      </c>
      <c r="AJ395" s="71"/>
      <c r="AK395" s="71"/>
    </row>
    <row r="396" spans="1:37" x14ac:dyDescent="0.25">
      <c r="A396" s="50"/>
      <c r="B396" s="129" t="s">
        <v>162</v>
      </c>
      <c r="C396" s="11" t="s">
        <v>383</v>
      </c>
      <c r="D396" s="72" t="s">
        <v>148</v>
      </c>
      <c r="E396" s="73">
        <f>SUM('[3]07INA'!M$84,'[3]07INA'!M$720,'[3]07INA'!M$1674,'[3]07INA'!M$1780)</f>
        <v>0</v>
      </c>
      <c r="F396" s="73">
        <f>SUM('[3]07INA'!N$84,'[3]07INA'!N$720,'[3]07INA'!N$1674,'[3]07INA'!N$1780)</f>
        <v>0</v>
      </c>
      <c r="G396" s="73">
        <f>SUM('[3]07INA'!O$84,'[3]07INA'!O$720,'[3]07INA'!O$1674,'[3]07INA'!O$1780)</f>
        <v>0</v>
      </c>
      <c r="H396" s="73">
        <f>SUM('[3]07INA'!P$84,'[3]07INA'!P$720,'[3]07INA'!P$1674,'[3]07INA'!P$1780)</f>
        <v>0</v>
      </c>
      <c r="I396" s="73">
        <f>SUM('[3]07INA'!Q$84,'[3]07INA'!Q$720,'[3]07INA'!Q$1674,'[3]07INA'!Q$1780)</f>
        <v>0</v>
      </c>
      <c r="J396" s="73">
        <f>SUM('[3]07INA'!R$84,'[3]07INA'!R$720,'[3]07INA'!R$1674,'[3]07INA'!R$1780)</f>
        <v>0</v>
      </c>
      <c r="K396" s="73">
        <f>SUM('[3]07INA'!S$84,'[3]07INA'!S$720,'[3]07INA'!S$1674,'[3]07INA'!S$1780)</f>
        <v>0</v>
      </c>
      <c r="L396" s="73">
        <f>SUM('[3]07INA'!T$84,'[3]07INA'!T$720,'[3]07INA'!T$1674,'[3]07INA'!T$1780)</f>
        <v>0</v>
      </c>
      <c r="M396" s="73">
        <f>SUM('[3]07INA'!U$84,'[3]07INA'!U$720,'[3]07INA'!U$1674,'[3]07INA'!U$1780)</f>
        <v>0</v>
      </c>
      <c r="N396" s="73">
        <f>SUM('[3]07INA'!V$84,'[3]07INA'!V$720,'[3]07INA'!V$1674,'[3]07INA'!V$1780)</f>
        <v>0</v>
      </c>
      <c r="O396" s="73">
        <f>SUM('[3]07INA'!W$84,'[3]07INA'!W$720,'[3]07INA'!W$1674,'[3]07INA'!W$1780)</f>
        <v>0</v>
      </c>
      <c r="P396" s="73">
        <f>SUM('[3]07INA'!X$84,'[3]07INA'!X$720,'[3]07INA'!X$1674,'[3]07INA'!X$1780)</f>
        <v>0</v>
      </c>
      <c r="Q396" s="73">
        <f>SUM('[3]07INA'!Y$84,'[3]07INA'!Y$720,'[3]07INA'!Y$1674,'[3]07INA'!Y$1780)</f>
        <v>0</v>
      </c>
      <c r="R396" s="73">
        <f>SUM('[3]07INA'!Z$84,'[3]07INA'!Z$720,'[3]07INA'!Z$1674,'[3]07INA'!Z$1780)</f>
        <v>0</v>
      </c>
      <c r="S396" s="73">
        <f>SUM('[3]07INA'!AA$84,'[3]07INA'!AA$720,'[3]07INA'!AA$1674,'[3]07INA'!AA$1780)</f>
        <v>0</v>
      </c>
      <c r="T396" s="73">
        <f>SUM('[3]07INA'!AB$84,'[3]07INA'!AB$720,'[3]07INA'!AB$1674,'[3]07INA'!AB$1780)</f>
        <v>0</v>
      </c>
      <c r="U396" s="73">
        <f>SUM('[3]07INA'!AC$84,'[3]07INA'!AC$720,'[3]07INA'!AC$1674,'[3]07INA'!AC$1780)</f>
        <v>0</v>
      </c>
      <c r="V396" s="73">
        <f>SUM('[3]07INA'!AD$84,'[3]07INA'!AD$720,'[3]07INA'!AD$1674,'[3]07INA'!AD$1780)</f>
        <v>0</v>
      </c>
      <c r="W396" s="73">
        <f>SUM('[3]07INA'!AE$84,'[3]07INA'!AE$720,'[3]07INA'!AE$1674,'[3]07INA'!AE$1780)</f>
        <v>0</v>
      </c>
      <c r="X396" s="73">
        <f>SUM('[3]07INA'!AF$84,'[3]07INA'!AF$720,'[3]07INA'!AF$1674,'[3]07INA'!AF$1780)</f>
        <v>0</v>
      </c>
      <c r="Y396" s="73">
        <f>SUM('[3]07INA'!AG$84,'[3]07INA'!AG$720,'[3]07INA'!AG$1674,'[3]07INA'!AG$1780)</f>
        <v>0</v>
      </c>
      <c r="Z396" s="73">
        <f>SUM('[3]07INA'!AH$84,'[3]07INA'!AH$720,'[3]07INA'!AH$1674,'[3]07INA'!AH$1780)</f>
        <v>0</v>
      </c>
      <c r="AA396" s="73">
        <f>SUM('[3]07INA'!AI$84,'[3]07INA'!AI$720,'[3]07INA'!AI$1674,'[3]07INA'!AI$1780)</f>
        <v>0</v>
      </c>
      <c r="AB396" s="73">
        <f>SUM('[3]07INA'!AJ$84,'[3]07INA'!AJ$720,'[3]07INA'!AJ$1674,'[3]07INA'!AJ$1780)</f>
        <v>0</v>
      </c>
      <c r="AC396" s="73">
        <f>SUM('[3]07INA'!AK$84,'[3]07INA'!AK$720,'[3]07INA'!AK$1674,'[3]07INA'!AK$1780)</f>
        <v>0</v>
      </c>
      <c r="AD396" s="73">
        <f>SUM('[3]07INA'!AL$84,'[3]07INA'!AL$720,'[3]07INA'!AL$1674,'[3]07INA'!AL$1780)</f>
        <v>0</v>
      </c>
      <c r="AE396" s="73">
        <f>SUM('[3]07INA'!AM$84,'[3]07INA'!AM$720,'[3]07INA'!AM$1674,'[3]07INA'!AM$1780)</f>
        <v>0</v>
      </c>
      <c r="AF396" s="73">
        <f>SUM('[3]07INA'!AN$84,'[3]07INA'!AN$720,'[3]07INA'!AN$1674,'[3]07INA'!AN$1780)</f>
        <v>0</v>
      </c>
      <c r="AG396" s="73">
        <f>SUM('[3]07INA'!AO$84,'[3]07INA'!AO$720,'[3]07INA'!AO$1674,'[3]07INA'!AO$1780)</f>
        <v>0</v>
      </c>
      <c r="AH396" s="73">
        <f>SUM('[3]07INA'!AP$84,'[3]07INA'!AP$720,'[3]07INA'!AP$1674,'[3]07INA'!AP$1780)</f>
        <v>0</v>
      </c>
      <c r="AJ396" s="71"/>
      <c r="AK396" s="71"/>
    </row>
    <row r="397" spans="1:37" x14ac:dyDescent="0.25">
      <c r="A397" s="50"/>
      <c r="B397" s="130" t="s">
        <v>164</v>
      </c>
      <c r="C397" s="11" t="s">
        <v>384</v>
      </c>
      <c r="D397" s="72" t="s">
        <v>148</v>
      </c>
      <c r="E397" s="73">
        <f>SUM('[3]07INA'!M$3582,'[3]07INA'!M$7398,'[3]07INA'!M$7504)</f>
        <v>0</v>
      </c>
      <c r="F397" s="73">
        <f>SUM('[3]07INA'!N$3582,'[3]07INA'!N$7398,'[3]07INA'!N$7504)</f>
        <v>0</v>
      </c>
      <c r="G397" s="73">
        <f>SUM('[3]07INA'!O$3582,'[3]07INA'!O$7398,'[3]07INA'!O$7504)</f>
        <v>0</v>
      </c>
      <c r="H397" s="73">
        <f>SUM('[3]07INA'!P$3582,'[3]07INA'!P$7398,'[3]07INA'!P$7504)</f>
        <v>0</v>
      </c>
      <c r="I397" s="73">
        <f>SUM('[3]07INA'!Q$3582,'[3]07INA'!Q$7398,'[3]07INA'!Q$7504)</f>
        <v>0</v>
      </c>
      <c r="J397" s="73">
        <f>SUM('[3]07INA'!R$3582,'[3]07INA'!R$7398,'[3]07INA'!R$7504)</f>
        <v>0</v>
      </c>
      <c r="K397" s="73">
        <f>SUM('[3]07INA'!S$3582,'[3]07INA'!S$7398,'[3]07INA'!S$7504)</f>
        <v>0</v>
      </c>
      <c r="L397" s="73">
        <f>SUM('[3]07INA'!T$3582,'[3]07INA'!T$7398,'[3]07INA'!T$7504)</f>
        <v>0</v>
      </c>
      <c r="M397" s="73">
        <f>SUM('[3]07INA'!U$3582,'[3]07INA'!U$7398,'[3]07INA'!U$7504)</f>
        <v>0</v>
      </c>
      <c r="N397" s="73">
        <f>SUM('[3]07INA'!V$3582,'[3]07INA'!V$7398,'[3]07INA'!V$7504)</f>
        <v>0</v>
      </c>
      <c r="O397" s="73">
        <f>SUM('[3]07INA'!W$3582,'[3]07INA'!W$7398,'[3]07INA'!W$7504)</f>
        <v>0</v>
      </c>
      <c r="P397" s="73">
        <f>SUM('[3]07INA'!X$3582,'[3]07INA'!X$7398,'[3]07INA'!X$7504)</f>
        <v>0</v>
      </c>
      <c r="Q397" s="73">
        <f>SUM('[3]07INA'!Y$3582,'[3]07INA'!Y$7398,'[3]07INA'!Y$7504)</f>
        <v>0</v>
      </c>
      <c r="R397" s="73">
        <f>SUM('[3]07INA'!Z$3582,'[3]07INA'!Z$7398,'[3]07INA'!Z$7504)</f>
        <v>0</v>
      </c>
      <c r="S397" s="73">
        <f>SUM('[3]07INA'!AA$3582,'[3]07INA'!AA$7398,'[3]07INA'!AA$7504)</f>
        <v>0</v>
      </c>
      <c r="T397" s="73">
        <f>SUM('[3]07INA'!AB$3582,'[3]07INA'!AB$7398,'[3]07INA'!AB$7504)</f>
        <v>0</v>
      </c>
      <c r="U397" s="73">
        <f>SUM('[3]07INA'!AC$3582,'[3]07INA'!AC$7398,'[3]07INA'!AC$7504)</f>
        <v>0</v>
      </c>
      <c r="V397" s="73">
        <f>SUM('[3]07INA'!AD$3582,'[3]07INA'!AD$7398,'[3]07INA'!AD$7504)</f>
        <v>0</v>
      </c>
      <c r="W397" s="73">
        <f>SUM('[3]07INA'!AE$3582,'[3]07INA'!AE$7398,'[3]07INA'!AE$7504)</f>
        <v>0</v>
      </c>
      <c r="X397" s="73">
        <f>SUM('[3]07INA'!AF$3582,'[3]07INA'!AF$7398,'[3]07INA'!AF$7504)</f>
        <v>0</v>
      </c>
      <c r="Y397" s="73">
        <f>SUM('[3]07INA'!AG$3582,'[3]07INA'!AG$7398,'[3]07INA'!AG$7504)</f>
        <v>0</v>
      </c>
      <c r="Z397" s="73">
        <f>SUM('[3]07INA'!AH$3582,'[3]07INA'!AH$7398,'[3]07INA'!AH$7504)</f>
        <v>0</v>
      </c>
      <c r="AA397" s="73">
        <f>SUM('[3]07INA'!AI$3582,'[3]07INA'!AI$7398,'[3]07INA'!AI$7504)</f>
        <v>0</v>
      </c>
      <c r="AB397" s="73">
        <f>SUM('[3]07INA'!AJ$3582,'[3]07INA'!AJ$7398,'[3]07INA'!AJ$7504)</f>
        <v>0</v>
      </c>
      <c r="AC397" s="73">
        <f>SUM('[3]07INA'!AK$3582,'[3]07INA'!AK$7398,'[3]07INA'!AK$7504)</f>
        <v>0</v>
      </c>
      <c r="AD397" s="73">
        <f>SUM('[3]07INA'!AL$3582,'[3]07INA'!AL$7398,'[3]07INA'!AL$7504)</f>
        <v>0</v>
      </c>
      <c r="AE397" s="73">
        <f>SUM('[3]07INA'!AM$3582,'[3]07INA'!AM$7398,'[3]07INA'!AM$7504)</f>
        <v>0</v>
      </c>
      <c r="AF397" s="73">
        <f>SUM('[3]07INA'!AN$3582,'[3]07INA'!AN$7398,'[3]07INA'!AN$7504)</f>
        <v>0</v>
      </c>
      <c r="AG397" s="73">
        <f>SUM('[3]07INA'!AO$3582,'[3]07INA'!AO$7398,'[3]07INA'!AO$7504)</f>
        <v>0</v>
      </c>
      <c r="AH397" s="73">
        <f>SUM('[3]07INA'!AP$3582,'[3]07INA'!AP$7398,'[3]07INA'!AP$7504)</f>
        <v>0</v>
      </c>
      <c r="AJ397" s="74"/>
      <c r="AK397" s="74"/>
    </row>
    <row r="398" spans="1:37" x14ac:dyDescent="0.25">
      <c r="A398" s="50"/>
      <c r="B398" s="81" t="s">
        <v>166</v>
      </c>
      <c r="C398" s="11" t="s">
        <v>385</v>
      </c>
      <c r="D398" s="82" t="s">
        <v>148</v>
      </c>
      <c r="E398" s="83">
        <f>SUM(E392:E397)</f>
        <v>0</v>
      </c>
      <c r="F398" s="83">
        <f t="shared" ref="F398:AH398" si="76">SUM(F392:F397)</f>
        <v>0</v>
      </c>
      <c r="G398" s="83">
        <f t="shared" si="76"/>
        <v>0</v>
      </c>
      <c r="H398" s="83">
        <f t="shared" si="76"/>
        <v>0</v>
      </c>
      <c r="I398" s="83">
        <f t="shared" si="76"/>
        <v>0</v>
      </c>
      <c r="J398" s="83">
        <f t="shared" si="76"/>
        <v>0</v>
      </c>
      <c r="K398" s="83">
        <f t="shared" si="76"/>
        <v>0</v>
      </c>
      <c r="L398" s="83">
        <f t="shared" si="76"/>
        <v>0</v>
      </c>
      <c r="M398" s="83">
        <f t="shared" si="76"/>
        <v>0</v>
      </c>
      <c r="N398" s="83">
        <f t="shared" si="76"/>
        <v>0</v>
      </c>
      <c r="O398" s="83">
        <f t="shared" si="76"/>
        <v>0</v>
      </c>
      <c r="P398" s="83">
        <f t="shared" si="76"/>
        <v>0</v>
      </c>
      <c r="Q398" s="83">
        <f t="shared" si="76"/>
        <v>0</v>
      </c>
      <c r="R398" s="83">
        <f t="shared" si="76"/>
        <v>0</v>
      </c>
      <c r="S398" s="83">
        <f t="shared" si="76"/>
        <v>0</v>
      </c>
      <c r="T398" s="83">
        <f t="shared" si="76"/>
        <v>0</v>
      </c>
      <c r="U398" s="83">
        <f t="shared" si="76"/>
        <v>0</v>
      </c>
      <c r="V398" s="83">
        <f t="shared" si="76"/>
        <v>0</v>
      </c>
      <c r="W398" s="83">
        <f t="shared" si="76"/>
        <v>0</v>
      </c>
      <c r="X398" s="83">
        <f t="shared" si="76"/>
        <v>0</v>
      </c>
      <c r="Y398" s="83">
        <f t="shared" si="76"/>
        <v>0</v>
      </c>
      <c r="Z398" s="83">
        <f t="shared" si="76"/>
        <v>0</v>
      </c>
      <c r="AA398" s="83">
        <f t="shared" si="76"/>
        <v>0</v>
      </c>
      <c r="AB398" s="83">
        <f t="shared" si="76"/>
        <v>0</v>
      </c>
      <c r="AC398" s="83">
        <f t="shared" si="76"/>
        <v>0</v>
      </c>
      <c r="AD398" s="83">
        <f t="shared" si="76"/>
        <v>0</v>
      </c>
      <c r="AE398" s="83">
        <f t="shared" si="76"/>
        <v>0</v>
      </c>
      <c r="AF398" s="83">
        <f t="shared" si="76"/>
        <v>0</v>
      </c>
      <c r="AG398" s="83">
        <f t="shared" si="76"/>
        <v>0</v>
      </c>
      <c r="AH398" s="83">
        <f t="shared" si="76"/>
        <v>0</v>
      </c>
      <c r="AJ398" s="81"/>
      <c r="AK398" s="81"/>
    </row>
    <row r="399" spans="1:37" x14ac:dyDescent="0.25">
      <c r="A399" s="67"/>
      <c r="B399" s="128" t="s">
        <v>345</v>
      </c>
      <c r="C399" s="11"/>
      <c r="D399" s="76"/>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J399" s="68"/>
      <c r="AK399" s="68"/>
    </row>
    <row r="400" spans="1:37" x14ac:dyDescent="0.25">
      <c r="A400" s="50"/>
      <c r="B400" s="129" t="s">
        <v>168</v>
      </c>
      <c r="C400" s="11" t="s">
        <v>386</v>
      </c>
      <c r="D400" s="72" t="s">
        <v>148</v>
      </c>
      <c r="E400" s="73">
        <f t="shared" ref="E400:AH405" si="77">E214+E291</f>
        <v>0</v>
      </c>
      <c r="F400" s="73">
        <f t="shared" si="77"/>
        <v>0</v>
      </c>
      <c r="G400" s="73">
        <f t="shared" si="77"/>
        <v>0</v>
      </c>
      <c r="H400" s="73">
        <f t="shared" si="77"/>
        <v>0</v>
      </c>
      <c r="I400" s="73">
        <f t="shared" si="77"/>
        <v>0</v>
      </c>
      <c r="J400" s="73">
        <f t="shared" si="77"/>
        <v>0</v>
      </c>
      <c r="K400" s="73">
        <f t="shared" si="77"/>
        <v>0</v>
      </c>
      <c r="L400" s="73">
        <f t="shared" si="77"/>
        <v>0</v>
      </c>
      <c r="M400" s="73">
        <f t="shared" si="77"/>
        <v>0</v>
      </c>
      <c r="N400" s="73">
        <f t="shared" si="77"/>
        <v>0</v>
      </c>
      <c r="O400" s="73">
        <f t="shared" si="77"/>
        <v>0</v>
      </c>
      <c r="P400" s="73">
        <f t="shared" si="77"/>
        <v>0</v>
      </c>
      <c r="Q400" s="73">
        <f t="shared" si="77"/>
        <v>0</v>
      </c>
      <c r="R400" s="73">
        <f t="shared" si="77"/>
        <v>0</v>
      </c>
      <c r="S400" s="73">
        <f t="shared" si="77"/>
        <v>0</v>
      </c>
      <c r="T400" s="73">
        <f t="shared" si="77"/>
        <v>0</v>
      </c>
      <c r="U400" s="73">
        <f t="shared" si="77"/>
        <v>0</v>
      </c>
      <c r="V400" s="73">
        <f t="shared" si="77"/>
        <v>0</v>
      </c>
      <c r="W400" s="73">
        <f t="shared" si="77"/>
        <v>0</v>
      </c>
      <c r="X400" s="73">
        <f t="shared" si="77"/>
        <v>0</v>
      </c>
      <c r="Y400" s="73">
        <f t="shared" si="77"/>
        <v>0</v>
      </c>
      <c r="Z400" s="73">
        <f t="shared" si="77"/>
        <v>0</v>
      </c>
      <c r="AA400" s="73">
        <f t="shared" si="77"/>
        <v>0</v>
      </c>
      <c r="AB400" s="73">
        <f t="shared" si="77"/>
        <v>0</v>
      </c>
      <c r="AC400" s="73">
        <f t="shared" si="77"/>
        <v>0</v>
      </c>
      <c r="AD400" s="73">
        <f t="shared" si="77"/>
        <v>0</v>
      </c>
      <c r="AE400" s="73">
        <f t="shared" si="77"/>
        <v>0</v>
      </c>
      <c r="AF400" s="73">
        <f t="shared" si="77"/>
        <v>0</v>
      </c>
      <c r="AG400" s="73">
        <f t="shared" si="77"/>
        <v>0</v>
      </c>
      <c r="AH400" s="73">
        <f t="shared" si="77"/>
        <v>0</v>
      </c>
      <c r="AJ400" s="71"/>
      <c r="AK400" s="71"/>
    </row>
    <row r="401" spans="1:37" x14ac:dyDescent="0.25">
      <c r="A401" s="50"/>
      <c r="B401" s="129" t="s">
        <v>207</v>
      </c>
      <c r="C401" s="11" t="s">
        <v>387</v>
      </c>
      <c r="D401" s="72" t="s">
        <v>148</v>
      </c>
      <c r="E401" s="73">
        <f t="shared" si="77"/>
        <v>0</v>
      </c>
      <c r="F401" s="73">
        <f t="shared" si="77"/>
        <v>0</v>
      </c>
      <c r="G401" s="73">
        <f t="shared" si="77"/>
        <v>0</v>
      </c>
      <c r="H401" s="73">
        <f t="shared" si="77"/>
        <v>0</v>
      </c>
      <c r="I401" s="73">
        <f t="shared" si="77"/>
        <v>0</v>
      </c>
      <c r="J401" s="73">
        <f t="shared" si="77"/>
        <v>0</v>
      </c>
      <c r="K401" s="73">
        <f t="shared" si="77"/>
        <v>0</v>
      </c>
      <c r="L401" s="73">
        <f t="shared" si="77"/>
        <v>0</v>
      </c>
      <c r="M401" s="73">
        <f t="shared" si="77"/>
        <v>0</v>
      </c>
      <c r="N401" s="73">
        <f t="shared" si="77"/>
        <v>0</v>
      </c>
      <c r="O401" s="73">
        <f t="shared" si="77"/>
        <v>0</v>
      </c>
      <c r="P401" s="73">
        <f t="shared" si="77"/>
        <v>0</v>
      </c>
      <c r="Q401" s="73">
        <f t="shared" si="77"/>
        <v>0</v>
      </c>
      <c r="R401" s="73">
        <f t="shared" si="77"/>
        <v>0</v>
      </c>
      <c r="S401" s="73">
        <f t="shared" si="77"/>
        <v>0</v>
      </c>
      <c r="T401" s="73">
        <f t="shared" si="77"/>
        <v>0</v>
      </c>
      <c r="U401" s="73">
        <f t="shared" si="77"/>
        <v>0</v>
      </c>
      <c r="V401" s="73">
        <f t="shared" si="77"/>
        <v>0</v>
      </c>
      <c r="W401" s="73">
        <f t="shared" si="77"/>
        <v>0</v>
      </c>
      <c r="X401" s="73">
        <f t="shared" si="77"/>
        <v>0</v>
      </c>
      <c r="Y401" s="73">
        <f t="shared" si="77"/>
        <v>0</v>
      </c>
      <c r="Z401" s="73">
        <f t="shared" si="77"/>
        <v>0</v>
      </c>
      <c r="AA401" s="73">
        <f t="shared" si="77"/>
        <v>0</v>
      </c>
      <c r="AB401" s="73">
        <f t="shared" si="77"/>
        <v>0</v>
      </c>
      <c r="AC401" s="73">
        <f t="shared" si="77"/>
        <v>0</v>
      </c>
      <c r="AD401" s="73">
        <f t="shared" si="77"/>
        <v>0</v>
      </c>
      <c r="AE401" s="73">
        <f t="shared" si="77"/>
        <v>0</v>
      </c>
      <c r="AF401" s="73">
        <f t="shared" si="77"/>
        <v>0</v>
      </c>
      <c r="AG401" s="73">
        <f t="shared" si="77"/>
        <v>0</v>
      </c>
      <c r="AH401" s="73">
        <f t="shared" si="77"/>
        <v>0</v>
      </c>
      <c r="AJ401" s="71"/>
      <c r="AK401" s="71"/>
    </row>
    <row r="402" spans="1:37" x14ac:dyDescent="0.25">
      <c r="A402" s="50"/>
      <c r="B402" s="129" t="s">
        <v>154</v>
      </c>
      <c r="C402" s="11" t="s">
        <v>388</v>
      </c>
      <c r="D402" s="72" t="s">
        <v>148</v>
      </c>
      <c r="E402" s="73">
        <f t="shared" si="77"/>
        <v>0</v>
      </c>
      <c r="F402" s="73">
        <f t="shared" si="77"/>
        <v>0</v>
      </c>
      <c r="G402" s="73">
        <f t="shared" si="77"/>
        <v>0</v>
      </c>
      <c r="H402" s="73">
        <f t="shared" si="77"/>
        <v>0</v>
      </c>
      <c r="I402" s="73">
        <f t="shared" si="77"/>
        <v>0</v>
      </c>
      <c r="J402" s="73">
        <f t="shared" si="77"/>
        <v>0</v>
      </c>
      <c r="K402" s="73">
        <f t="shared" si="77"/>
        <v>0</v>
      </c>
      <c r="L402" s="73">
        <f t="shared" si="77"/>
        <v>0</v>
      </c>
      <c r="M402" s="73">
        <f t="shared" si="77"/>
        <v>0</v>
      </c>
      <c r="N402" s="73">
        <f t="shared" si="77"/>
        <v>0</v>
      </c>
      <c r="O402" s="73">
        <f t="shared" si="77"/>
        <v>0</v>
      </c>
      <c r="P402" s="73">
        <f t="shared" si="77"/>
        <v>0</v>
      </c>
      <c r="Q402" s="73">
        <f t="shared" si="77"/>
        <v>0</v>
      </c>
      <c r="R402" s="73">
        <f t="shared" si="77"/>
        <v>0</v>
      </c>
      <c r="S402" s="73">
        <f t="shared" si="77"/>
        <v>0</v>
      </c>
      <c r="T402" s="73">
        <f t="shared" si="77"/>
        <v>0</v>
      </c>
      <c r="U402" s="73">
        <f t="shared" si="77"/>
        <v>0</v>
      </c>
      <c r="V402" s="73">
        <f t="shared" si="77"/>
        <v>0</v>
      </c>
      <c r="W402" s="73">
        <f t="shared" si="77"/>
        <v>0</v>
      </c>
      <c r="X402" s="73">
        <f t="shared" si="77"/>
        <v>0</v>
      </c>
      <c r="Y402" s="73">
        <f t="shared" si="77"/>
        <v>0</v>
      </c>
      <c r="Z402" s="73">
        <f t="shared" si="77"/>
        <v>0</v>
      </c>
      <c r="AA402" s="73">
        <f t="shared" si="77"/>
        <v>0</v>
      </c>
      <c r="AB402" s="73">
        <f t="shared" si="77"/>
        <v>0</v>
      </c>
      <c r="AC402" s="73">
        <f t="shared" si="77"/>
        <v>0</v>
      </c>
      <c r="AD402" s="73">
        <f t="shared" si="77"/>
        <v>0</v>
      </c>
      <c r="AE402" s="73">
        <f t="shared" si="77"/>
        <v>0</v>
      </c>
      <c r="AF402" s="73">
        <f t="shared" si="77"/>
        <v>0</v>
      </c>
      <c r="AG402" s="73">
        <f t="shared" si="77"/>
        <v>0</v>
      </c>
      <c r="AH402" s="73">
        <f t="shared" si="77"/>
        <v>0</v>
      </c>
      <c r="AJ402" s="71"/>
      <c r="AK402" s="71"/>
    </row>
    <row r="403" spans="1:37" x14ac:dyDescent="0.25">
      <c r="A403" s="50"/>
      <c r="B403" s="129" t="s">
        <v>158</v>
      </c>
      <c r="C403" s="11" t="s">
        <v>389</v>
      </c>
      <c r="D403" s="72" t="s">
        <v>148</v>
      </c>
      <c r="E403" s="73">
        <f t="shared" si="77"/>
        <v>0</v>
      </c>
      <c r="F403" s="73">
        <f t="shared" si="77"/>
        <v>0</v>
      </c>
      <c r="G403" s="73">
        <f t="shared" si="77"/>
        <v>0</v>
      </c>
      <c r="H403" s="73">
        <f t="shared" si="77"/>
        <v>0</v>
      </c>
      <c r="I403" s="73">
        <f t="shared" si="77"/>
        <v>0</v>
      </c>
      <c r="J403" s="73">
        <f t="shared" si="77"/>
        <v>0</v>
      </c>
      <c r="K403" s="73">
        <f t="shared" si="77"/>
        <v>0</v>
      </c>
      <c r="L403" s="73">
        <f t="shared" si="77"/>
        <v>0</v>
      </c>
      <c r="M403" s="73">
        <f t="shared" si="77"/>
        <v>0</v>
      </c>
      <c r="N403" s="73">
        <f t="shared" si="77"/>
        <v>0</v>
      </c>
      <c r="O403" s="73">
        <f t="shared" si="77"/>
        <v>0</v>
      </c>
      <c r="P403" s="73">
        <f t="shared" si="77"/>
        <v>0</v>
      </c>
      <c r="Q403" s="73">
        <f t="shared" si="77"/>
        <v>0</v>
      </c>
      <c r="R403" s="73">
        <f t="shared" si="77"/>
        <v>0</v>
      </c>
      <c r="S403" s="73">
        <f t="shared" si="77"/>
        <v>0</v>
      </c>
      <c r="T403" s="73">
        <f t="shared" si="77"/>
        <v>0</v>
      </c>
      <c r="U403" s="73">
        <f t="shared" si="77"/>
        <v>0</v>
      </c>
      <c r="V403" s="73">
        <f t="shared" si="77"/>
        <v>0</v>
      </c>
      <c r="W403" s="73">
        <f t="shared" si="77"/>
        <v>0</v>
      </c>
      <c r="X403" s="73">
        <f t="shared" si="77"/>
        <v>0</v>
      </c>
      <c r="Y403" s="73">
        <f t="shared" si="77"/>
        <v>0</v>
      </c>
      <c r="Z403" s="73">
        <f t="shared" si="77"/>
        <v>0</v>
      </c>
      <c r="AA403" s="73">
        <f t="shared" si="77"/>
        <v>0</v>
      </c>
      <c r="AB403" s="73">
        <f t="shared" si="77"/>
        <v>0</v>
      </c>
      <c r="AC403" s="73">
        <f t="shared" si="77"/>
        <v>0</v>
      </c>
      <c r="AD403" s="73">
        <f t="shared" si="77"/>
        <v>0</v>
      </c>
      <c r="AE403" s="73">
        <f t="shared" si="77"/>
        <v>0</v>
      </c>
      <c r="AF403" s="73">
        <f t="shared" si="77"/>
        <v>0</v>
      </c>
      <c r="AG403" s="73">
        <f t="shared" si="77"/>
        <v>0</v>
      </c>
      <c r="AH403" s="73">
        <f t="shared" si="77"/>
        <v>0</v>
      </c>
      <c r="AJ403" s="71"/>
      <c r="AK403" s="71"/>
    </row>
    <row r="404" spans="1:37" x14ac:dyDescent="0.25">
      <c r="A404" s="50"/>
      <c r="B404" s="129" t="s">
        <v>162</v>
      </c>
      <c r="C404" s="11" t="s">
        <v>390</v>
      </c>
      <c r="D404" s="72" t="s">
        <v>148</v>
      </c>
      <c r="E404" s="73">
        <f t="shared" si="77"/>
        <v>0</v>
      </c>
      <c r="F404" s="73">
        <f t="shared" si="77"/>
        <v>0</v>
      </c>
      <c r="G404" s="73">
        <f t="shared" si="77"/>
        <v>0</v>
      </c>
      <c r="H404" s="73">
        <f t="shared" si="77"/>
        <v>0</v>
      </c>
      <c r="I404" s="73">
        <f t="shared" si="77"/>
        <v>0</v>
      </c>
      <c r="J404" s="73">
        <f t="shared" si="77"/>
        <v>0</v>
      </c>
      <c r="K404" s="73">
        <f t="shared" si="77"/>
        <v>0</v>
      </c>
      <c r="L404" s="73">
        <f t="shared" si="77"/>
        <v>0</v>
      </c>
      <c r="M404" s="73">
        <f t="shared" si="77"/>
        <v>0</v>
      </c>
      <c r="N404" s="73">
        <f t="shared" si="77"/>
        <v>0</v>
      </c>
      <c r="O404" s="73">
        <f t="shared" si="77"/>
        <v>0</v>
      </c>
      <c r="P404" s="73">
        <f t="shared" si="77"/>
        <v>0</v>
      </c>
      <c r="Q404" s="73">
        <f t="shared" si="77"/>
        <v>0</v>
      </c>
      <c r="R404" s="73">
        <f t="shared" si="77"/>
        <v>0</v>
      </c>
      <c r="S404" s="73">
        <f t="shared" si="77"/>
        <v>0</v>
      </c>
      <c r="T404" s="73">
        <f t="shared" si="77"/>
        <v>0</v>
      </c>
      <c r="U404" s="73">
        <f t="shared" si="77"/>
        <v>0</v>
      </c>
      <c r="V404" s="73">
        <f t="shared" si="77"/>
        <v>0</v>
      </c>
      <c r="W404" s="73">
        <f t="shared" si="77"/>
        <v>0</v>
      </c>
      <c r="X404" s="73">
        <f t="shared" si="77"/>
        <v>0</v>
      </c>
      <c r="Y404" s="73">
        <f t="shared" si="77"/>
        <v>0</v>
      </c>
      <c r="Z404" s="73">
        <f t="shared" si="77"/>
        <v>0</v>
      </c>
      <c r="AA404" s="73">
        <f t="shared" si="77"/>
        <v>0</v>
      </c>
      <c r="AB404" s="73">
        <f t="shared" si="77"/>
        <v>0</v>
      </c>
      <c r="AC404" s="73">
        <f t="shared" si="77"/>
        <v>0</v>
      </c>
      <c r="AD404" s="73">
        <f t="shared" si="77"/>
        <v>0</v>
      </c>
      <c r="AE404" s="73">
        <f t="shared" si="77"/>
        <v>0</v>
      </c>
      <c r="AF404" s="73">
        <f t="shared" si="77"/>
        <v>0</v>
      </c>
      <c r="AG404" s="73">
        <f t="shared" si="77"/>
        <v>0</v>
      </c>
      <c r="AH404" s="73">
        <f t="shared" si="77"/>
        <v>0</v>
      </c>
      <c r="AJ404" s="71"/>
      <c r="AK404" s="71"/>
    </row>
    <row r="405" spans="1:37" x14ac:dyDescent="0.25">
      <c r="A405" s="50"/>
      <c r="B405" s="130" t="s">
        <v>164</v>
      </c>
      <c r="C405" s="11" t="s">
        <v>391</v>
      </c>
      <c r="D405" s="72" t="s">
        <v>148</v>
      </c>
      <c r="E405" s="73">
        <f t="shared" si="77"/>
        <v>0</v>
      </c>
      <c r="F405" s="73">
        <f t="shared" si="77"/>
        <v>0</v>
      </c>
      <c r="G405" s="73">
        <f t="shared" si="77"/>
        <v>0</v>
      </c>
      <c r="H405" s="73">
        <f t="shared" si="77"/>
        <v>0</v>
      </c>
      <c r="I405" s="73">
        <f t="shared" si="77"/>
        <v>0</v>
      </c>
      <c r="J405" s="73">
        <f t="shared" si="77"/>
        <v>0</v>
      </c>
      <c r="K405" s="73">
        <f t="shared" si="77"/>
        <v>0</v>
      </c>
      <c r="L405" s="73">
        <f t="shared" si="77"/>
        <v>0</v>
      </c>
      <c r="M405" s="73">
        <f t="shared" si="77"/>
        <v>0</v>
      </c>
      <c r="N405" s="73">
        <f t="shared" si="77"/>
        <v>0</v>
      </c>
      <c r="O405" s="73">
        <f t="shared" si="77"/>
        <v>0</v>
      </c>
      <c r="P405" s="73">
        <f t="shared" si="77"/>
        <v>0</v>
      </c>
      <c r="Q405" s="73">
        <f t="shared" si="77"/>
        <v>0</v>
      </c>
      <c r="R405" s="73">
        <f t="shared" si="77"/>
        <v>0</v>
      </c>
      <c r="S405" s="73">
        <f t="shared" si="77"/>
        <v>0</v>
      </c>
      <c r="T405" s="73">
        <f t="shared" si="77"/>
        <v>0</v>
      </c>
      <c r="U405" s="73">
        <f t="shared" si="77"/>
        <v>0</v>
      </c>
      <c r="V405" s="73">
        <f t="shared" si="77"/>
        <v>0</v>
      </c>
      <c r="W405" s="73">
        <f t="shared" si="77"/>
        <v>0</v>
      </c>
      <c r="X405" s="73">
        <f t="shared" si="77"/>
        <v>0</v>
      </c>
      <c r="Y405" s="73">
        <f t="shared" si="77"/>
        <v>0</v>
      </c>
      <c r="Z405" s="73">
        <f t="shared" si="77"/>
        <v>0</v>
      </c>
      <c r="AA405" s="73">
        <f t="shared" si="77"/>
        <v>0</v>
      </c>
      <c r="AB405" s="73">
        <f t="shared" si="77"/>
        <v>0</v>
      </c>
      <c r="AC405" s="73">
        <f t="shared" si="77"/>
        <v>0</v>
      </c>
      <c r="AD405" s="73">
        <f t="shared" si="77"/>
        <v>0</v>
      </c>
      <c r="AE405" s="73">
        <f t="shared" si="77"/>
        <v>0</v>
      </c>
      <c r="AF405" s="73">
        <f t="shared" si="77"/>
        <v>0</v>
      </c>
      <c r="AG405" s="73">
        <f t="shared" si="77"/>
        <v>0</v>
      </c>
      <c r="AH405" s="73">
        <f t="shared" si="77"/>
        <v>0</v>
      </c>
      <c r="AJ405" s="74"/>
      <c r="AK405" s="74"/>
    </row>
    <row r="406" spans="1:37" x14ac:dyDescent="0.25">
      <c r="A406" s="50"/>
      <c r="B406" s="81" t="s">
        <v>166</v>
      </c>
      <c r="C406" s="11" t="s">
        <v>392</v>
      </c>
      <c r="D406" s="82" t="s">
        <v>148</v>
      </c>
      <c r="E406" s="83">
        <f>SUM(E400:E405)</f>
        <v>0</v>
      </c>
      <c r="F406" s="83">
        <f t="shared" ref="F406:AH406" si="78">SUM(F400:F405)</f>
        <v>0</v>
      </c>
      <c r="G406" s="83">
        <f t="shared" si="78"/>
        <v>0</v>
      </c>
      <c r="H406" s="83">
        <f t="shared" si="78"/>
        <v>0</v>
      </c>
      <c r="I406" s="83">
        <f t="shared" si="78"/>
        <v>0</v>
      </c>
      <c r="J406" s="83">
        <f t="shared" si="78"/>
        <v>0</v>
      </c>
      <c r="K406" s="83">
        <f t="shared" si="78"/>
        <v>0</v>
      </c>
      <c r="L406" s="83">
        <f t="shared" si="78"/>
        <v>0</v>
      </c>
      <c r="M406" s="83">
        <f t="shared" si="78"/>
        <v>0</v>
      </c>
      <c r="N406" s="83">
        <f t="shared" si="78"/>
        <v>0</v>
      </c>
      <c r="O406" s="83">
        <f t="shared" si="78"/>
        <v>0</v>
      </c>
      <c r="P406" s="83">
        <f t="shared" si="78"/>
        <v>0</v>
      </c>
      <c r="Q406" s="83">
        <f t="shared" si="78"/>
        <v>0</v>
      </c>
      <c r="R406" s="83">
        <f t="shared" si="78"/>
        <v>0</v>
      </c>
      <c r="S406" s="83">
        <f t="shared" si="78"/>
        <v>0</v>
      </c>
      <c r="T406" s="83">
        <f t="shared" si="78"/>
        <v>0</v>
      </c>
      <c r="U406" s="83">
        <f t="shared" si="78"/>
        <v>0</v>
      </c>
      <c r="V406" s="83">
        <f t="shared" si="78"/>
        <v>0</v>
      </c>
      <c r="W406" s="83">
        <f t="shared" si="78"/>
        <v>0</v>
      </c>
      <c r="X406" s="83">
        <f t="shared" si="78"/>
        <v>0</v>
      </c>
      <c r="Y406" s="83">
        <f t="shared" si="78"/>
        <v>0</v>
      </c>
      <c r="Z406" s="83">
        <f t="shared" si="78"/>
        <v>0</v>
      </c>
      <c r="AA406" s="83">
        <f t="shared" si="78"/>
        <v>0</v>
      </c>
      <c r="AB406" s="83">
        <f t="shared" si="78"/>
        <v>0</v>
      </c>
      <c r="AC406" s="83">
        <f t="shared" si="78"/>
        <v>0</v>
      </c>
      <c r="AD406" s="83">
        <f t="shared" si="78"/>
        <v>0</v>
      </c>
      <c r="AE406" s="83">
        <f t="shared" si="78"/>
        <v>0</v>
      </c>
      <c r="AF406" s="83">
        <f t="shared" si="78"/>
        <v>0</v>
      </c>
      <c r="AG406" s="83">
        <f t="shared" si="78"/>
        <v>0</v>
      </c>
      <c r="AH406" s="83">
        <f t="shared" si="78"/>
        <v>0</v>
      </c>
      <c r="AJ406" s="81"/>
      <c r="AK406" s="81"/>
    </row>
    <row r="407" spans="1:37" x14ac:dyDescent="0.25">
      <c r="A407" s="121"/>
      <c r="B407" s="122" t="s">
        <v>377</v>
      </c>
      <c r="C407" s="11"/>
      <c r="D407" s="82" t="s">
        <v>334</v>
      </c>
      <c r="E407" s="123" t="e">
        <f>IF(E406*E398&lt;&gt;0,(E406/E398-1),NA())</f>
        <v>#N/A</v>
      </c>
      <c r="F407" s="123" t="e">
        <f t="shared" ref="F407:AH407" si="79">IF(F406*F398&lt;&gt;0,(F406/F398-1),NA())</f>
        <v>#N/A</v>
      </c>
      <c r="G407" s="123" t="e">
        <f t="shared" si="79"/>
        <v>#N/A</v>
      </c>
      <c r="H407" s="123" t="e">
        <f t="shared" si="79"/>
        <v>#N/A</v>
      </c>
      <c r="I407" s="123" t="e">
        <f t="shared" si="79"/>
        <v>#N/A</v>
      </c>
      <c r="J407" s="123" t="e">
        <f t="shared" si="79"/>
        <v>#N/A</v>
      </c>
      <c r="K407" s="123" t="e">
        <f t="shared" si="79"/>
        <v>#N/A</v>
      </c>
      <c r="L407" s="123" t="e">
        <f t="shared" si="79"/>
        <v>#N/A</v>
      </c>
      <c r="M407" s="123" t="e">
        <f t="shared" si="79"/>
        <v>#N/A</v>
      </c>
      <c r="N407" s="123" t="e">
        <f t="shared" si="79"/>
        <v>#N/A</v>
      </c>
      <c r="O407" s="123" t="e">
        <f t="shared" si="79"/>
        <v>#N/A</v>
      </c>
      <c r="P407" s="123" t="e">
        <f t="shared" si="79"/>
        <v>#N/A</v>
      </c>
      <c r="Q407" s="123" t="e">
        <f t="shared" si="79"/>
        <v>#N/A</v>
      </c>
      <c r="R407" s="123" t="e">
        <f t="shared" si="79"/>
        <v>#N/A</v>
      </c>
      <c r="S407" s="123" t="e">
        <f t="shared" si="79"/>
        <v>#N/A</v>
      </c>
      <c r="T407" s="123" t="e">
        <f t="shared" si="79"/>
        <v>#N/A</v>
      </c>
      <c r="U407" s="123" t="e">
        <f t="shared" si="79"/>
        <v>#N/A</v>
      </c>
      <c r="V407" s="123" t="e">
        <f t="shared" si="79"/>
        <v>#N/A</v>
      </c>
      <c r="W407" s="123" t="e">
        <f t="shared" si="79"/>
        <v>#N/A</v>
      </c>
      <c r="X407" s="123" t="e">
        <f t="shared" si="79"/>
        <v>#N/A</v>
      </c>
      <c r="Y407" s="123" t="e">
        <f t="shared" si="79"/>
        <v>#N/A</v>
      </c>
      <c r="Z407" s="123" t="e">
        <f t="shared" si="79"/>
        <v>#N/A</v>
      </c>
      <c r="AA407" s="123" t="e">
        <f t="shared" si="79"/>
        <v>#N/A</v>
      </c>
      <c r="AB407" s="123" t="e">
        <f t="shared" si="79"/>
        <v>#N/A</v>
      </c>
      <c r="AC407" s="123" t="e">
        <f t="shared" si="79"/>
        <v>#N/A</v>
      </c>
      <c r="AD407" s="123" t="e">
        <f t="shared" si="79"/>
        <v>#N/A</v>
      </c>
      <c r="AE407" s="123" t="e">
        <f t="shared" si="79"/>
        <v>#N/A</v>
      </c>
      <c r="AF407" s="123" t="e">
        <f t="shared" si="79"/>
        <v>#N/A</v>
      </c>
      <c r="AG407" s="123" t="e">
        <f t="shared" si="79"/>
        <v>#N/A</v>
      </c>
      <c r="AH407" s="123" t="e">
        <f t="shared" si="79"/>
        <v>#N/A</v>
      </c>
      <c r="AJ407" s="122"/>
      <c r="AK407" s="122"/>
    </row>
    <row r="408" spans="1:37" x14ac:dyDescent="0.25">
      <c r="B408" s="57"/>
      <c r="C408" s="11"/>
      <c r="D408" s="57"/>
      <c r="U408" s="49"/>
      <c r="X408" s="49"/>
      <c r="AC408" s="14"/>
      <c r="AD408" s="14"/>
      <c r="AE408" s="14"/>
      <c r="AF408" s="14"/>
      <c r="AG408" s="14"/>
      <c r="AH408" s="14"/>
      <c r="AJ408" s="57"/>
      <c r="AK408" s="57"/>
    </row>
    <row r="409" spans="1:37" x14ac:dyDescent="0.25">
      <c r="A409" s="124"/>
      <c r="B409" s="125" t="s">
        <v>393</v>
      </c>
      <c r="C409" s="11"/>
      <c r="D409" s="124"/>
      <c r="E409" s="126"/>
      <c r="F409" s="127"/>
      <c r="G409" s="126"/>
      <c r="H409" s="127"/>
      <c r="I409" s="126"/>
      <c r="J409" s="127"/>
      <c r="K409" s="126"/>
      <c r="L409" s="127"/>
      <c r="M409" s="126"/>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J409" s="125"/>
      <c r="AK409" s="125"/>
    </row>
    <row r="410" spans="1:37" x14ac:dyDescent="0.25">
      <c r="B410" s="14"/>
      <c r="C410" s="11"/>
      <c r="D410" s="57"/>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14"/>
      <c r="AD410" s="14"/>
      <c r="AE410" s="14"/>
      <c r="AF410" s="14"/>
      <c r="AG410" s="14"/>
      <c r="AH410" s="14"/>
      <c r="AJ410" s="57"/>
      <c r="AK410" s="57"/>
    </row>
    <row r="411" spans="1:37" x14ac:dyDescent="0.25">
      <c r="B411" s="14"/>
      <c r="C411" s="11"/>
      <c r="D411" s="57"/>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14"/>
      <c r="AD411" s="14"/>
      <c r="AE411" s="14"/>
      <c r="AF411" s="14"/>
      <c r="AG411" s="14"/>
      <c r="AH411" s="14"/>
      <c r="AJ411" s="57"/>
      <c r="AK411" s="57"/>
    </row>
    <row r="412" spans="1:37" x14ac:dyDescent="0.25">
      <c r="A412" s="132" t="s">
        <v>394</v>
      </c>
      <c r="B412" s="14"/>
      <c r="C412" s="11"/>
      <c r="D412" s="57"/>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14"/>
      <c r="AD412" s="14"/>
      <c r="AE412" s="14"/>
      <c r="AF412" s="14"/>
      <c r="AG412" s="14"/>
      <c r="AH412" s="14"/>
      <c r="AJ412" s="57"/>
      <c r="AK412" s="57"/>
    </row>
  </sheetData>
  <phoneticPr fontId="46" type="noConversion"/>
  <conditionalFormatting sqref="E26:AH26">
    <cfRule type="cellIs" dxfId="23" priority="10" stopIfTrue="1" operator="notBetween">
      <formula>SUM(E6,E18:E20,E24:E25)-0.01</formula>
      <formula>SUM(E6,E18:E20,E24:E25)+0.01</formula>
    </cfRule>
  </conditionalFormatting>
  <conditionalFormatting sqref="E45:AH45">
    <cfRule type="cellIs" dxfId="22" priority="24" stopIfTrue="1" operator="notBetween">
      <formula>SUM(E30,E42:E44)-0.01</formula>
      <formula>SUM(E30,E42:E44)+0.01</formula>
    </cfRule>
  </conditionalFormatting>
  <conditionalFormatting sqref="E231:AG231">
    <cfRule type="cellIs" dxfId="21" priority="23" stopIfTrue="1" operator="notBetween">
      <formula>SUM(E185,E218)-0.04</formula>
      <formula>SUM(E185,E218)+0.04</formula>
    </cfRule>
  </conditionalFormatting>
  <conditionalFormatting sqref="E232:AG232">
    <cfRule type="cellIs" dxfId="20" priority="22" stopIfTrue="1" operator="notBetween">
      <formula>SUM(E140,E166,E176,E186,E209,E219)-0.04</formula>
      <formula>SUM(E140,E166,E176,E186,E209,E219)+0.04</formula>
    </cfRule>
  </conditionalFormatting>
  <conditionalFormatting sqref="E233:AG233">
    <cfRule type="cellIs" dxfId="19" priority="21" stopIfTrue="1" operator="notBetween">
      <formula>SUM(E141,E167,E177,E187,E210,E220)-0.04</formula>
      <formula>SUM(E141,E167,E177,E187,E210,E220)+0.04</formula>
    </cfRule>
  </conditionalFormatting>
  <conditionalFormatting sqref="E301:AH301">
    <cfRule type="cellIs" dxfId="18" priority="20" stopIfTrue="1" operator="notBetween">
      <formula>SUM(E238,E291)-0.04</formula>
      <formula>SUM(E238,E291)+0.04</formula>
    </cfRule>
  </conditionalFormatting>
  <conditionalFormatting sqref="E302:AH302">
    <cfRule type="cellIs" dxfId="17" priority="19" stopIfTrue="1" operator="notBetween">
      <formula>SUM(E239,E275,E292)-0.04</formula>
      <formula>SUM(E239,E275,E292)+0.04</formula>
    </cfRule>
  </conditionalFormatting>
  <conditionalFormatting sqref="E303:AH303">
    <cfRule type="cellIs" dxfId="16" priority="18" stopIfTrue="1" operator="notBetween">
      <formula>E240-0.05</formula>
      <formula>E240+0.05</formula>
    </cfRule>
  </conditionalFormatting>
  <conditionalFormatting sqref="E304:AH304">
    <cfRule type="cellIs" dxfId="15" priority="17" stopIfTrue="1" operator="notBetween">
      <formula>SUM(E276,E293)-0.05</formula>
      <formula>SUM(E276,E293)+0.05</formula>
    </cfRule>
  </conditionalFormatting>
  <conditionalFormatting sqref="E305:AH305">
    <cfRule type="cellIs" dxfId="14" priority="16" stopIfTrue="1" operator="notBetween">
      <formula>SUM(E285)-0.05</formula>
      <formula>SUM(E285)+0.05</formula>
    </cfRule>
  </conditionalFormatting>
  <conditionalFormatting sqref="E306:AH306">
    <cfRule type="cellIs" dxfId="13" priority="15" stopIfTrue="1" operator="notBetween">
      <formula>SUM(E241,E277,E294)-0.05</formula>
      <formula>SUM(E241,E277,E294)+0.05</formula>
    </cfRule>
  </conditionalFormatting>
  <conditionalFormatting sqref="E307:AG307">
    <cfRule type="cellIs" dxfId="12" priority="14" stopIfTrue="1" operator="notBetween">
      <formula>SUM(E242,E278)-0.05</formula>
      <formula>SUM(E242,E278)+0.05</formula>
    </cfRule>
  </conditionalFormatting>
  <conditionalFormatting sqref="E308:AG308">
    <cfRule type="cellIs" dxfId="11" priority="13" stopIfTrue="1" operator="notBetween">
      <formula>SUM(E279,E295)-0.05</formula>
      <formula>SUM(E279,E295)+0.05</formula>
    </cfRule>
  </conditionalFormatting>
  <conditionalFormatting sqref="E309:AG309">
    <cfRule type="cellIs" dxfId="10" priority="12" stopIfTrue="1" operator="notBetween">
      <formula>SUM(E243,E280,E286,E296)-0.05</formula>
      <formula>SUM(E243,E280,E286,E296)+0.05</formula>
    </cfRule>
  </conditionalFormatting>
  <conditionalFormatting sqref="E310:AG310">
    <cfRule type="cellIs" dxfId="9" priority="11" stopIfTrue="1" operator="notBetween">
      <formula>SUM(E244,E281,E287,E297)-0.05</formula>
      <formula>SUM(E244,E281,E287,E297)+0.05</formula>
    </cfRule>
  </conditionalFormatting>
  <conditionalFormatting sqref="AH231">
    <cfRule type="cellIs" dxfId="8" priority="9" stopIfTrue="1" operator="notBetween">
      <formula>SUM(AH185,AH218)-0.04</formula>
      <formula>SUM(AH185,AH218)+0.04</formula>
    </cfRule>
  </conditionalFormatting>
  <conditionalFormatting sqref="AH232">
    <cfRule type="cellIs" dxfId="7" priority="8" stopIfTrue="1" operator="notBetween">
      <formula>SUM(AH140,AH166,AH176,AH186,AH209,AH219)-0.04</formula>
      <formula>SUM(AH140,AH166,AH176,AH186,AH209,AH219)+0.04</formula>
    </cfRule>
  </conditionalFormatting>
  <conditionalFormatting sqref="AH233">
    <cfRule type="cellIs" dxfId="6" priority="7" stopIfTrue="1" operator="notBetween">
      <formula>SUM(AH141,AH167,AH177,AH187,AH210,AH220)-0.04</formula>
      <formula>SUM(AH141,AH167,AH177,AH187,AH210,AH220)+0.04</formula>
    </cfRule>
  </conditionalFormatting>
  <conditionalFormatting sqref="AH307">
    <cfRule type="cellIs" dxfId="5" priority="6" stopIfTrue="1" operator="notBetween">
      <formula>SUM(AH242,AH278)-0.05</formula>
      <formula>SUM(AH242,AH278)+0.05</formula>
    </cfRule>
  </conditionalFormatting>
  <conditionalFormatting sqref="AH308">
    <cfRule type="cellIs" dxfId="4" priority="5" stopIfTrue="1" operator="notBetween">
      <formula>SUM(AH279,AH295)-0.05</formula>
      <formula>SUM(AH279,AH295)+0.05</formula>
    </cfRule>
  </conditionalFormatting>
  <conditionalFormatting sqref="AH309">
    <cfRule type="cellIs" dxfId="3" priority="4" stopIfTrue="1" operator="notBetween">
      <formula>SUM(AH243,AH280,AH286,AH296)-0.05</formula>
      <formula>SUM(AH243,AH280,AH286,AH296)+0.05</formula>
    </cfRule>
  </conditionalFormatting>
  <conditionalFormatting sqref="AH310">
    <cfRule type="cellIs" dxfId="2" priority="3" stopIfTrue="1" operator="notBetween">
      <formula>SUM(AH244,AH281,AH287,AH297)-0.05</formula>
      <formula>SUM(AH244,AH281,AH287,AH297)+0.05</formula>
    </cfRule>
  </conditionalFormatting>
  <conditionalFormatting sqref="E224:AH230">
    <cfRule type="cellIs" dxfId="1" priority="2" stopIfTrue="1" operator="notBetween">
      <formula>SUM(E178,E211)-0.04</formula>
      <formula>SUM(E178,E211)+0.04</formula>
    </cfRule>
  </conditionalFormatting>
  <conditionalFormatting sqref="E238:AH243">
    <cfRule type="cellIs" dxfId="0" priority="1" stopIfTrue="1" operator="notBetween">
      <formula>SUM(E192,E225)-0.04</formula>
      <formula>SUM(E192,E225)+0.04</formula>
    </cfRule>
  </conditionalFormatting>
  <dataValidations disablePrompts="1" count="1">
    <dataValidation type="list" allowBlank="1" showInputMessage="1" showErrorMessage="1" sqref="D2:E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E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E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E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E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E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E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E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E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E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E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E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E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E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E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E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formula1>"PJ, ktoe"</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104775</xdr:colOff>
                    <xdr:row>131</xdr:row>
                    <xdr:rowOff>114300</xdr:rowOff>
                  </from>
                  <to>
                    <xdr:col>0</xdr:col>
                    <xdr:colOff>228600</xdr:colOff>
                    <xdr:row>132</xdr:row>
                    <xdr:rowOff>9525</xdr:rowOff>
                  </to>
                </anchor>
              </controlPr>
            </control>
          </mc:Choice>
        </mc:AlternateContent>
        <mc:AlternateContent xmlns:mc="http://schemas.openxmlformats.org/markup-compatibility/2006">
          <mc:Choice Requires="x14">
            <control shapeId="1026" r:id="rId5" name="Button 2">
              <controlPr defaultSize="0" print="0" autoFill="0" autoPict="0" macro="[0]!Expanding_powertrain2">
                <anchor moveWithCells="1" sizeWithCells="1">
                  <from>
                    <xdr:col>0</xdr:col>
                    <xdr:colOff>9525</xdr:colOff>
                    <xdr:row>13</xdr:row>
                    <xdr:rowOff>28575</xdr:rowOff>
                  </from>
                  <to>
                    <xdr:col>1</xdr:col>
                    <xdr:colOff>657225</xdr:colOff>
                    <xdr:row>14</xdr:row>
                    <xdr:rowOff>0</xdr:rowOff>
                  </to>
                </anchor>
              </controlPr>
            </control>
          </mc:Choice>
        </mc:AlternateContent>
        <mc:AlternateContent xmlns:mc="http://schemas.openxmlformats.org/markup-compatibility/2006">
          <mc:Choice Requires="x14">
            <control shapeId="1027" r:id="rId6" name="Expand">
              <controlPr defaultSize="0" print="0" autoFill="0" autoPict="0" macro="[0]!Expanding_powertrain1">
                <anchor moveWithCells="1" sizeWithCells="1">
                  <from>
                    <xdr:col>0</xdr:col>
                    <xdr:colOff>9525</xdr:colOff>
                    <xdr:row>9</xdr:row>
                    <xdr:rowOff>9525</xdr:rowOff>
                  </from>
                  <to>
                    <xdr:col>1</xdr:col>
                    <xdr:colOff>657225</xdr:colOff>
                    <xdr:row>10</xdr:row>
                    <xdr:rowOff>0</xdr:rowOff>
                  </to>
                </anchor>
              </controlPr>
            </control>
          </mc:Choice>
        </mc:AlternateContent>
        <mc:AlternateContent xmlns:mc="http://schemas.openxmlformats.org/markup-compatibility/2006">
          <mc:Choice Requires="x14">
            <control shapeId="1028" r:id="rId7" name="Button 4">
              <controlPr defaultSize="0" print="0" autoFill="0" autoPict="0" macro="[0]!Expanding_powertrain5">
                <anchor moveWithCells="1" sizeWithCells="1">
                  <from>
                    <xdr:col>0</xdr:col>
                    <xdr:colOff>9525</xdr:colOff>
                    <xdr:row>86</xdr:row>
                    <xdr:rowOff>9525</xdr:rowOff>
                  </from>
                  <to>
                    <xdr:col>1</xdr:col>
                    <xdr:colOff>657225</xdr:colOff>
                    <xdr:row>87</xdr:row>
                    <xdr:rowOff>0</xdr:rowOff>
                  </to>
                </anchor>
              </controlPr>
            </control>
          </mc:Choice>
        </mc:AlternateContent>
        <mc:AlternateContent xmlns:mc="http://schemas.openxmlformats.org/markup-compatibility/2006">
          <mc:Choice Requires="x14">
            <control shapeId="1029" r:id="rId8" name="Button 5">
              <controlPr defaultSize="0" print="0" autoFill="0" autoPict="0" macro="[0]!Expanding_powertrain6">
                <anchor moveWithCells="1" sizeWithCells="1">
                  <from>
                    <xdr:col>0</xdr:col>
                    <xdr:colOff>9525</xdr:colOff>
                    <xdr:row>87</xdr:row>
                    <xdr:rowOff>0</xdr:rowOff>
                  </from>
                  <to>
                    <xdr:col>1</xdr:col>
                    <xdr:colOff>657225</xdr:colOff>
                    <xdr:row>91</xdr:row>
                    <xdr:rowOff>0</xdr:rowOff>
                  </to>
                </anchor>
              </controlPr>
            </control>
          </mc:Choice>
        </mc:AlternateContent>
        <mc:AlternateContent xmlns:mc="http://schemas.openxmlformats.org/markup-compatibility/2006">
          <mc:Choice Requires="x14">
            <control shapeId="1030" r:id="rId9" name="Button 6">
              <controlPr defaultSize="0" print="0" autoFill="0" autoPict="0" macro="[0]!Expanding_powertrain6">
                <anchor moveWithCells="1" sizeWithCells="1">
                  <from>
                    <xdr:col>0</xdr:col>
                    <xdr:colOff>9525</xdr:colOff>
                    <xdr:row>194</xdr:row>
                    <xdr:rowOff>9525</xdr:rowOff>
                  </from>
                  <to>
                    <xdr:col>1</xdr:col>
                    <xdr:colOff>657225</xdr:colOff>
                    <xdr:row>195</xdr:row>
                    <xdr:rowOff>0</xdr:rowOff>
                  </to>
                </anchor>
              </controlPr>
            </control>
          </mc:Choice>
        </mc:AlternateContent>
        <mc:AlternateContent xmlns:mc="http://schemas.openxmlformats.org/markup-compatibility/2006">
          <mc:Choice Requires="x14">
            <control shapeId="1031" r:id="rId10" name="Button 7">
              <controlPr defaultSize="0" print="0" autoFill="0" autoPict="0" macro="[0]!Expanding_powertrain7">
                <anchor moveWithCells="1" sizeWithCells="1">
                  <from>
                    <xdr:col>0</xdr:col>
                    <xdr:colOff>9525</xdr:colOff>
                    <xdr:row>189</xdr:row>
                    <xdr:rowOff>9525</xdr:rowOff>
                  </from>
                  <to>
                    <xdr:col>1</xdr:col>
                    <xdr:colOff>657225</xdr:colOff>
                    <xdr:row>190</xdr:row>
                    <xdr:rowOff>0</xdr:rowOff>
                  </to>
                </anchor>
              </controlPr>
            </control>
          </mc:Choice>
        </mc:AlternateContent>
        <mc:AlternateContent xmlns:mc="http://schemas.openxmlformats.org/markup-compatibility/2006">
          <mc:Choice Requires="x14">
            <control shapeId="1032" r:id="rId11" name="Button 8">
              <controlPr defaultSize="0" print="0" autoFill="0" autoPict="0" macro="[0]!Expanding_powertrain6">
                <anchor moveWithCells="1" sizeWithCells="1">
                  <from>
                    <xdr:col>0</xdr:col>
                    <xdr:colOff>9525</xdr:colOff>
                    <xdr:row>201</xdr:row>
                    <xdr:rowOff>9525</xdr:rowOff>
                  </from>
                  <to>
                    <xdr:col>1</xdr:col>
                    <xdr:colOff>657225</xdr:colOff>
                    <xdr:row>201</xdr:row>
                    <xdr:rowOff>161925</xdr:rowOff>
                  </to>
                </anchor>
              </controlPr>
            </control>
          </mc:Choice>
        </mc:AlternateContent>
        <mc:AlternateContent xmlns:mc="http://schemas.openxmlformats.org/markup-compatibility/2006">
          <mc:Choice Requires="x14">
            <control shapeId="1033" r:id="rId12" name="Button 9">
              <controlPr defaultSize="0" print="0" autoFill="0" autoPict="0" macro="[0]!Expanding_powertrain9">
                <anchor moveWithCells="1" sizeWithCells="1">
                  <from>
                    <xdr:col>0</xdr:col>
                    <xdr:colOff>9525</xdr:colOff>
                    <xdr:row>201</xdr:row>
                    <xdr:rowOff>9525</xdr:rowOff>
                  </from>
                  <to>
                    <xdr:col>1</xdr:col>
                    <xdr:colOff>657225</xdr:colOff>
                    <xdr:row>201</xdr:row>
                    <xdr:rowOff>161925</xdr:rowOff>
                  </to>
                </anchor>
              </controlPr>
            </control>
          </mc:Choice>
        </mc:AlternateContent>
        <mc:AlternateContent xmlns:mc="http://schemas.openxmlformats.org/markup-compatibility/2006">
          <mc:Choice Requires="x14">
            <control shapeId="1034" r:id="rId13" name="Button 10">
              <controlPr defaultSize="0" print="0" autoFill="0" autoPict="0" macro="[0]!Expanding_powertrain8">
                <anchor moveWithCells="1" sizeWithCells="1">
                  <from>
                    <xdr:col>0</xdr:col>
                    <xdr:colOff>9525</xdr:colOff>
                    <xdr:row>194</xdr:row>
                    <xdr:rowOff>9525</xdr:rowOff>
                  </from>
                  <to>
                    <xdr:col>1</xdr:col>
                    <xdr:colOff>657225</xdr:colOff>
                    <xdr:row>195</xdr:row>
                    <xdr:rowOff>0</xdr:rowOff>
                  </to>
                </anchor>
              </controlPr>
            </control>
          </mc:Choice>
        </mc:AlternateContent>
        <mc:AlternateContent xmlns:mc="http://schemas.openxmlformats.org/markup-compatibility/2006">
          <mc:Choice Requires="x14">
            <control shapeId="1035" r:id="rId14" name="Button 11">
              <controlPr defaultSize="0" print="0" autoFill="0" autoPict="0" macro="[0]!Expanding_powertrain5">
                <anchor moveWithCells="1" sizeWithCells="1">
                  <from>
                    <xdr:col>0</xdr:col>
                    <xdr:colOff>9525</xdr:colOff>
                    <xdr:row>86</xdr:row>
                    <xdr:rowOff>9525</xdr:rowOff>
                  </from>
                  <to>
                    <xdr:col>1</xdr:col>
                    <xdr:colOff>657225</xdr:colOff>
                    <xdr:row>87</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77"/>
  <sheetViews>
    <sheetView showGridLines="0" workbookViewId="0">
      <selection activeCell="Z46" sqref="Z46"/>
    </sheetView>
  </sheetViews>
  <sheetFormatPr defaultRowHeight="16.5" customHeight="1" x14ac:dyDescent="0.3"/>
  <cols>
    <col min="1" max="1" width="9.140625" style="194"/>
    <col min="4" max="6" width="7" customWidth="1"/>
    <col min="7" max="7" width="10.85546875" customWidth="1"/>
    <col min="8" max="8" width="10.140625" bestFit="1" customWidth="1"/>
    <col min="9" max="18" width="10" bestFit="1" customWidth="1"/>
    <col min="24" max="24" width="12.7109375" customWidth="1"/>
  </cols>
  <sheetData>
    <row r="1" spans="1:40" ht="16.5" customHeight="1" x14ac:dyDescent="0.3">
      <c r="A1" s="194" t="s">
        <v>503</v>
      </c>
    </row>
    <row r="2" spans="1:40" ht="16.5" customHeight="1" x14ac:dyDescent="0.3">
      <c r="H2" s="4">
        <v>2010</v>
      </c>
      <c r="I2" s="4">
        <v>2011</v>
      </c>
      <c r="J2" s="4">
        <v>2012</v>
      </c>
      <c r="K2" s="4">
        <v>2013</v>
      </c>
      <c r="L2" s="4">
        <v>2014</v>
      </c>
      <c r="M2" s="4">
        <v>2015</v>
      </c>
      <c r="N2" s="4">
        <v>2016</v>
      </c>
      <c r="O2" s="4">
        <v>2017</v>
      </c>
      <c r="P2" s="4">
        <v>2018</v>
      </c>
      <c r="Q2" s="4">
        <v>2019</v>
      </c>
      <c r="R2" s="5">
        <v>2020</v>
      </c>
      <c r="AD2" s="4">
        <v>2010</v>
      </c>
      <c r="AE2" s="4">
        <v>2011</v>
      </c>
      <c r="AF2" s="4">
        <v>2012</v>
      </c>
      <c r="AG2" s="4">
        <v>2013</v>
      </c>
      <c r="AH2" s="4">
        <v>2014</v>
      </c>
      <c r="AI2" s="4">
        <v>2015</v>
      </c>
      <c r="AJ2" s="4">
        <v>2016</v>
      </c>
      <c r="AK2" s="4">
        <v>2017</v>
      </c>
      <c r="AL2" s="4">
        <v>2018</v>
      </c>
      <c r="AM2" s="4">
        <v>2019</v>
      </c>
      <c r="AN2" s="5"/>
    </row>
    <row r="4" spans="1:40" ht="16.5" customHeight="1" x14ac:dyDescent="0.3">
      <c r="A4" s="195" t="s">
        <v>434</v>
      </c>
      <c r="B4" s="137" t="s">
        <v>406</v>
      </c>
      <c r="C4" s="136"/>
      <c r="D4" s="136"/>
      <c r="E4" s="136"/>
      <c r="F4" s="136"/>
      <c r="G4" s="136"/>
      <c r="H4" s="140"/>
      <c r="I4" s="140"/>
      <c r="J4" s="140"/>
      <c r="K4" s="140"/>
      <c r="L4" s="140"/>
      <c r="M4" s="140"/>
      <c r="N4" s="140"/>
      <c r="O4" s="140"/>
      <c r="P4" s="140"/>
      <c r="Q4" s="140"/>
      <c r="R4" s="140"/>
      <c r="X4" s="137" t="s">
        <v>406</v>
      </c>
      <c r="Y4" s="136"/>
      <c r="Z4" s="136"/>
      <c r="AA4" s="136"/>
      <c r="AB4" s="136"/>
      <c r="AC4" s="136"/>
      <c r="AD4" s="140">
        <v>76.907126999999988</v>
      </c>
      <c r="AE4" s="140">
        <v>85.601350999999994</v>
      </c>
      <c r="AF4" s="140">
        <v>94.373000000000005</v>
      </c>
      <c r="AG4" s="140">
        <v>103.913</v>
      </c>
      <c r="AH4" s="140">
        <v>113.354</v>
      </c>
      <c r="AI4" s="140">
        <v>120.786</v>
      </c>
      <c r="AJ4" s="140">
        <v>128.06899999999999</v>
      </c>
      <c r="AK4" s="140">
        <v>130.56200000000001</v>
      </c>
      <c r="AL4" s="140">
        <v>140.785</v>
      </c>
      <c r="AM4" s="140">
        <v>126.416</v>
      </c>
      <c r="AN4" s="140">
        <v>131.083</v>
      </c>
    </row>
    <row r="5" spans="1:40" ht="16.5" customHeight="1" x14ac:dyDescent="0.3">
      <c r="B5" s="138" t="s">
        <v>480</v>
      </c>
      <c r="G5" t="s">
        <v>400</v>
      </c>
      <c r="H5" s="179">
        <f>I5-0.2</f>
        <v>3.0999999999999988</v>
      </c>
      <c r="I5" s="179">
        <f>J5-0.2</f>
        <v>3.2999999999999989</v>
      </c>
      <c r="J5" s="179">
        <f>K5-0.2</f>
        <v>3.4999999999999991</v>
      </c>
      <c r="K5" s="179">
        <f>L5-0.2</f>
        <v>3.6999999999999993</v>
      </c>
      <c r="L5" s="179">
        <f>M5-0.2</f>
        <v>3.8999999999999995</v>
      </c>
      <c r="M5" s="179">
        <v>4.0999999999999996</v>
      </c>
      <c r="N5" s="179">
        <v>4.3</v>
      </c>
      <c r="O5" s="179">
        <v>4.5</v>
      </c>
      <c r="P5" s="179">
        <v>4.7</v>
      </c>
      <c r="Q5" s="179">
        <v>5</v>
      </c>
      <c r="R5" s="179">
        <v>5</v>
      </c>
      <c r="T5" s="166" t="s">
        <v>490</v>
      </c>
      <c r="X5" s="138" t="s">
        <v>6</v>
      </c>
      <c r="AC5" t="s">
        <v>334</v>
      </c>
      <c r="AD5" s="142">
        <f>AD6+AD7+AD8</f>
        <v>1</v>
      </c>
      <c r="AE5" s="142">
        <f t="shared" ref="AE5:AN5" si="0">AE6+AE7+AE8</f>
        <v>1</v>
      </c>
      <c r="AF5" s="142">
        <f t="shared" si="0"/>
        <v>1</v>
      </c>
      <c r="AG5" s="142">
        <f t="shared" si="0"/>
        <v>1</v>
      </c>
      <c r="AH5" s="142">
        <f t="shared" si="0"/>
        <v>1</v>
      </c>
      <c r="AI5" s="142">
        <f t="shared" si="0"/>
        <v>1</v>
      </c>
      <c r="AJ5" s="142">
        <f t="shared" si="0"/>
        <v>1</v>
      </c>
      <c r="AK5" s="142">
        <f t="shared" si="0"/>
        <v>1</v>
      </c>
      <c r="AL5" s="142">
        <f t="shared" si="0"/>
        <v>1</v>
      </c>
      <c r="AM5" s="142">
        <f t="shared" si="0"/>
        <v>1</v>
      </c>
      <c r="AN5" s="142">
        <f t="shared" si="0"/>
        <v>1</v>
      </c>
    </row>
    <row r="6" spans="1:40" ht="16.5" customHeight="1" x14ac:dyDescent="0.3">
      <c r="C6" s="197" t="s">
        <v>407</v>
      </c>
      <c r="G6" t="s">
        <v>400</v>
      </c>
      <c r="H6" s="171">
        <f>H$5*AD6</f>
        <v>1.5499999999999998</v>
      </c>
      <c r="I6" s="171">
        <f t="shared" ref="I6:R8" si="1">I$5*AE6</f>
        <v>1.6169999999999998</v>
      </c>
      <c r="J6" s="171">
        <f t="shared" si="1"/>
        <v>1.68</v>
      </c>
      <c r="K6" s="171">
        <f t="shared" si="1"/>
        <v>1.7389999999999999</v>
      </c>
      <c r="L6" s="171">
        <f t="shared" si="1"/>
        <v>1.794</v>
      </c>
      <c r="M6" s="171">
        <f t="shared" si="1"/>
        <v>1.8450000000000002</v>
      </c>
      <c r="N6" s="171">
        <f t="shared" si="1"/>
        <v>1.8920000000000001</v>
      </c>
      <c r="O6" s="171">
        <f t="shared" si="1"/>
        <v>1.9350000000000003</v>
      </c>
      <c r="P6" s="171">
        <f t="shared" si="1"/>
        <v>1.9740000000000002</v>
      </c>
      <c r="Q6" s="171">
        <f t="shared" si="1"/>
        <v>2.0500000000000003</v>
      </c>
      <c r="R6" s="171">
        <f t="shared" si="1"/>
        <v>2</v>
      </c>
      <c r="T6" t="s">
        <v>491</v>
      </c>
      <c r="Y6" t="s">
        <v>407</v>
      </c>
      <c r="AC6" t="s">
        <v>334</v>
      </c>
      <c r="AD6" s="172">
        <f t="shared" ref="AD6:AL6" si="2">AE6+0.01</f>
        <v>0.50000000000000011</v>
      </c>
      <c r="AE6" s="172">
        <f t="shared" si="2"/>
        <v>0.4900000000000001</v>
      </c>
      <c r="AF6" s="172">
        <f t="shared" si="2"/>
        <v>0.48000000000000009</v>
      </c>
      <c r="AG6" s="172">
        <f t="shared" si="2"/>
        <v>0.47000000000000008</v>
      </c>
      <c r="AH6" s="172">
        <f t="shared" si="2"/>
        <v>0.46000000000000008</v>
      </c>
      <c r="AI6" s="172">
        <f t="shared" si="2"/>
        <v>0.45000000000000007</v>
      </c>
      <c r="AJ6" s="172">
        <f t="shared" si="2"/>
        <v>0.44000000000000006</v>
      </c>
      <c r="AK6" s="172">
        <f t="shared" si="2"/>
        <v>0.43000000000000005</v>
      </c>
      <c r="AL6" s="172">
        <f t="shared" si="2"/>
        <v>0.42000000000000004</v>
      </c>
      <c r="AM6" s="172">
        <f>AN6+0.01</f>
        <v>0.41000000000000003</v>
      </c>
      <c r="AN6" s="172">
        <v>0.4</v>
      </c>
    </row>
    <row r="7" spans="1:40" ht="16.5" customHeight="1" x14ac:dyDescent="0.3">
      <c r="C7" s="197" t="s">
        <v>408</v>
      </c>
      <c r="G7" t="s">
        <v>400</v>
      </c>
      <c r="H7" s="171">
        <f>H$5*AD7</f>
        <v>1.5499999999999989</v>
      </c>
      <c r="I7" s="171">
        <f t="shared" si="1"/>
        <v>1.6796999999999991</v>
      </c>
      <c r="J7" s="171">
        <f t="shared" si="1"/>
        <v>1.8129999999999993</v>
      </c>
      <c r="K7" s="171">
        <f t="shared" si="1"/>
        <v>1.9498999999999993</v>
      </c>
      <c r="L7" s="171">
        <f t="shared" si="1"/>
        <v>2.0903999999999994</v>
      </c>
      <c r="M7" s="171">
        <f t="shared" si="1"/>
        <v>2.2344999999999997</v>
      </c>
      <c r="N7" s="171">
        <f t="shared" si="1"/>
        <v>2.3821999999999997</v>
      </c>
      <c r="O7" s="171">
        <f t="shared" si="1"/>
        <v>2.5334999999999996</v>
      </c>
      <c r="P7" s="171">
        <f t="shared" si="1"/>
        <v>2.6883999999999997</v>
      </c>
      <c r="Q7" s="171">
        <f t="shared" si="1"/>
        <v>2.9049999999999998</v>
      </c>
      <c r="R7" s="171">
        <f t="shared" si="1"/>
        <v>2.9499999999999997</v>
      </c>
      <c r="T7" t="s">
        <v>491</v>
      </c>
      <c r="Y7" t="s">
        <v>408</v>
      </c>
      <c r="AC7" t="s">
        <v>334</v>
      </c>
      <c r="AD7" s="172">
        <f t="shared" ref="AD7:AN7" si="3">1-AD6-AD8</f>
        <v>0.49999999999999989</v>
      </c>
      <c r="AE7" s="172">
        <f t="shared" si="3"/>
        <v>0.5089999999999999</v>
      </c>
      <c r="AF7" s="172">
        <f t="shared" si="3"/>
        <v>0.5179999999999999</v>
      </c>
      <c r="AG7" s="172">
        <f t="shared" si="3"/>
        <v>0.52699999999999991</v>
      </c>
      <c r="AH7" s="172">
        <f t="shared" si="3"/>
        <v>0.53599999999999992</v>
      </c>
      <c r="AI7" s="172">
        <f t="shared" si="3"/>
        <v>0.54499999999999993</v>
      </c>
      <c r="AJ7" s="172">
        <f t="shared" si="3"/>
        <v>0.55399999999999994</v>
      </c>
      <c r="AK7" s="172">
        <f t="shared" si="3"/>
        <v>0.56299999999999994</v>
      </c>
      <c r="AL7" s="172">
        <f t="shared" si="3"/>
        <v>0.57199999999999995</v>
      </c>
      <c r="AM7" s="172">
        <f t="shared" si="3"/>
        <v>0.58099999999999996</v>
      </c>
      <c r="AN7" s="172">
        <f t="shared" si="3"/>
        <v>0.59</v>
      </c>
    </row>
    <row r="8" spans="1:40" ht="16.5" customHeight="1" x14ac:dyDescent="0.3">
      <c r="B8" s="133"/>
      <c r="C8" t="s">
        <v>409</v>
      </c>
      <c r="G8" t="s">
        <v>400</v>
      </c>
      <c r="H8" s="171">
        <f>H$5*AD8</f>
        <v>0</v>
      </c>
      <c r="I8" s="171">
        <f t="shared" si="1"/>
        <v>3.2999999999999991E-3</v>
      </c>
      <c r="J8" s="171">
        <f t="shared" si="1"/>
        <v>6.9999999999999984E-3</v>
      </c>
      <c r="K8" s="171">
        <f t="shared" si="1"/>
        <v>1.1099999999999999E-2</v>
      </c>
      <c r="L8" s="171">
        <f t="shared" si="1"/>
        <v>1.5599999999999998E-2</v>
      </c>
      <c r="M8" s="171">
        <f t="shared" si="1"/>
        <v>2.0499999999999997E-2</v>
      </c>
      <c r="N8" s="171">
        <f t="shared" si="1"/>
        <v>2.58E-2</v>
      </c>
      <c r="O8" s="171">
        <f t="shared" si="1"/>
        <v>3.15E-2</v>
      </c>
      <c r="P8" s="171">
        <f t="shared" si="1"/>
        <v>3.7600000000000001E-2</v>
      </c>
      <c r="Q8" s="171">
        <f t="shared" si="1"/>
        <v>4.5000000000000005E-2</v>
      </c>
      <c r="R8" s="171">
        <f t="shared" si="1"/>
        <v>0.05</v>
      </c>
      <c r="T8" t="s">
        <v>491</v>
      </c>
      <c r="Y8" t="s">
        <v>409</v>
      </c>
      <c r="AC8" t="s">
        <v>334</v>
      </c>
      <c r="AD8" s="172">
        <f t="shared" ref="AD8:AL8" si="4">AE8-0.001</f>
        <v>0</v>
      </c>
      <c r="AE8" s="172">
        <f t="shared" si="4"/>
        <v>1E-3</v>
      </c>
      <c r="AF8" s="172">
        <f t="shared" si="4"/>
        <v>2E-3</v>
      </c>
      <c r="AG8" s="172">
        <f t="shared" si="4"/>
        <v>3.0000000000000001E-3</v>
      </c>
      <c r="AH8" s="172">
        <f t="shared" si="4"/>
        <v>4.0000000000000001E-3</v>
      </c>
      <c r="AI8" s="172">
        <f t="shared" si="4"/>
        <v>5.0000000000000001E-3</v>
      </c>
      <c r="AJ8" s="172">
        <f t="shared" si="4"/>
        <v>6.0000000000000001E-3</v>
      </c>
      <c r="AK8" s="172">
        <f t="shared" si="4"/>
        <v>7.0000000000000001E-3</v>
      </c>
      <c r="AL8" s="172">
        <f t="shared" si="4"/>
        <v>8.0000000000000002E-3</v>
      </c>
      <c r="AM8" s="172">
        <f>AN8-0.001</f>
        <v>9.0000000000000011E-3</v>
      </c>
      <c r="AN8" s="172">
        <v>0.01</v>
      </c>
    </row>
    <row r="9" spans="1:40" ht="16.5" customHeight="1" x14ac:dyDescent="0.3">
      <c r="B9" s="133"/>
      <c r="C9" t="s">
        <v>410</v>
      </c>
      <c r="Y9" t="s">
        <v>410</v>
      </c>
      <c r="AD9" s="147"/>
      <c r="AE9" s="147"/>
      <c r="AF9" s="147"/>
      <c r="AG9" s="147"/>
      <c r="AH9" s="147"/>
      <c r="AI9" s="147"/>
      <c r="AJ9" s="147"/>
      <c r="AK9" s="147"/>
      <c r="AL9" s="147"/>
      <c r="AM9" s="147"/>
      <c r="AN9" s="147"/>
    </row>
    <row r="11" spans="1:40" ht="16.5" customHeight="1" x14ac:dyDescent="0.3">
      <c r="A11" s="195" t="s">
        <v>435</v>
      </c>
      <c r="B11" s="137" t="s">
        <v>413</v>
      </c>
      <c r="C11" s="136"/>
      <c r="D11" s="136"/>
      <c r="E11" s="136"/>
      <c r="F11" s="136"/>
      <c r="G11" s="136"/>
      <c r="H11" s="140"/>
      <c r="I11" s="140"/>
      <c r="J11" s="140"/>
      <c r="K11" s="140"/>
      <c r="L11" s="140"/>
      <c r="M11" s="140"/>
      <c r="N11" s="140"/>
      <c r="O11" s="140"/>
      <c r="P11" s="140"/>
      <c r="Q11" s="140"/>
      <c r="R11" s="140"/>
    </row>
    <row r="12" spans="1:40" ht="16.5" customHeight="1" x14ac:dyDescent="0.3">
      <c r="B12" s="138" t="s">
        <v>480</v>
      </c>
      <c r="G12" t="s">
        <v>402</v>
      </c>
      <c r="H12" s="142"/>
      <c r="I12" s="142"/>
      <c r="J12" s="142"/>
      <c r="K12" s="142"/>
      <c r="L12" s="142"/>
      <c r="M12" s="142"/>
      <c r="N12" s="142"/>
      <c r="O12" s="142"/>
      <c r="P12" s="142"/>
      <c r="Q12" s="142"/>
      <c r="R12" s="142"/>
    </row>
    <row r="13" spans="1:40" ht="16.5" customHeight="1" x14ac:dyDescent="0.3">
      <c r="B13" s="23"/>
      <c r="C13" t="s">
        <v>407</v>
      </c>
      <c r="G13" t="s">
        <v>402</v>
      </c>
      <c r="H13" s="181">
        <v>75000</v>
      </c>
      <c r="I13" s="181">
        <v>75000</v>
      </c>
      <c r="J13" s="181">
        <v>75000</v>
      </c>
      <c r="K13" s="181">
        <v>75000</v>
      </c>
      <c r="L13" s="181">
        <v>75000</v>
      </c>
      <c r="M13" s="181">
        <v>75000</v>
      </c>
      <c r="N13" s="181">
        <v>75000</v>
      </c>
      <c r="O13" s="181">
        <v>75000</v>
      </c>
      <c r="P13" s="181">
        <v>75000</v>
      </c>
      <c r="Q13" s="181">
        <v>75000</v>
      </c>
      <c r="R13" s="181">
        <v>75000</v>
      </c>
      <c r="T13" t="s">
        <v>404</v>
      </c>
    </row>
    <row r="14" spans="1:40" ht="16.5" customHeight="1" x14ac:dyDescent="0.3">
      <c r="B14" s="23"/>
      <c r="C14" t="s">
        <v>408</v>
      </c>
      <c r="G14" t="s">
        <v>402</v>
      </c>
      <c r="H14" s="181">
        <v>60000</v>
      </c>
      <c r="I14" s="181">
        <v>60000</v>
      </c>
      <c r="J14" s="181">
        <v>60000</v>
      </c>
      <c r="K14" s="181">
        <v>60000</v>
      </c>
      <c r="L14" s="181">
        <v>60000</v>
      </c>
      <c r="M14" s="181">
        <v>60000</v>
      </c>
      <c r="N14" s="181">
        <v>60000</v>
      </c>
      <c r="O14" s="181">
        <v>60000</v>
      </c>
      <c r="P14" s="181">
        <v>60000</v>
      </c>
      <c r="Q14" s="181">
        <v>60000</v>
      </c>
      <c r="R14" s="181">
        <v>60000</v>
      </c>
      <c r="T14" t="s">
        <v>404</v>
      </c>
    </row>
    <row r="15" spans="1:40" ht="16.5" customHeight="1" x14ac:dyDescent="0.3">
      <c r="B15" s="133"/>
      <c r="C15" t="s">
        <v>409</v>
      </c>
      <c r="G15" t="s">
        <v>402</v>
      </c>
      <c r="T15" t="s">
        <v>405</v>
      </c>
    </row>
    <row r="16" spans="1:40" ht="16.5" customHeight="1" x14ac:dyDescent="0.3">
      <c r="B16" s="133"/>
      <c r="C16" t="s">
        <v>410</v>
      </c>
      <c r="G16" t="s">
        <v>402</v>
      </c>
    </row>
    <row r="18" spans="1:40" ht="16.5" customHeight="1" x14ac:dyDescent="0.3">
      <c r="A18" s="195">
        <v>3</v>
      </c>
      <c r="B18" s="137" t="s">
        <v>470</v>
      </c>
      <c r="C18" s="136"/>
      <c r="D18" s="136"/>
      <c r="E18" s="136"/>
      <c r="F18" s="136"/>
      <c r="G18" s="136"/>
      <c r="H18" s="140"/>
      <c r="I18" s="140"/>
      <c r="J18" s="140"/>
      <c r="K18" s="140"/>
      <c r="L18" s="140"/>
      <c r="M18" s="140"/>
      <c r="N18" s="140"/>
      <c r="O18" s="140"/>
      <c r="P18" s="140"/>
      <c r="Q18" s="140"/>
      <c r="R18" s="140"/>
      <c r="T18" t="s">
        <v>401</v>
      </c>
    </row>
    <row r="19" spans="1:40" ht="16.5" customHeight="1" x14ac:dyDescent="0.3">
      <c r="B19" s="138" t="s">
        <v>480</v>
      </c>
      <c r="H19" s="142"/>
      <c r="I19" s="142"/>
      <c r="J19" s="142"/>
      <c r="K19" s="142"/>
      <c r="L19" s="142"/>
      <c r="M19" s="142"/>
      <c r="N19" s="142"/>
      <c r="O19" s="142"/>
      <c r="P19" s="142"/>
      <c r="Q19" s="142"/>
      <c r="R19" s="142"/>
      <c r="T19" t="s">
        <v>403</v>
      </c>
    </row>
    <row r="20" spans="1:40" ht="16.5" customHeight="1" x14ac:dyDescent="0.3">
      <c r="B20" s="23"/>
      <c r="C20" t="s">
        <v>407</v>
      </c>
      <c r="G20" t="s">
        <v>471</v>
      </c>
      <c r="H20" s="152">
        <f t="shared" ref="H20:R20" si="5">H13*H5</f>
        <v>232499.99999999991</v>
      </c>
      <c r="I20" s="152">
        <f t="shared" si="5"/>
        <v>247499.99999999991</v>
      </c>
      <c r="J20" s="152">
        <f t="shared" si="5"/>
        <v>262499.99999999994</v>
      </c>
      <c r="K20" s="152">
        <f t="shared" si="5"/>
        <v>277499.99999999994</v>
      </c>
      <c r="L20" s="152">
        <f t="shared" si="5"/>
        <v>292499.99999999994</v>
      </c>
      <c r="M20" s="152">
        <f t="shared" si="5"/>
        <v>307500</v>
      </c>
      <c r="N20" s="152">
        <f t="shared" si="5"/>
        <v>322500</v>
      </c>
      <c r="O20" s="152">
        <f t="shared" si="5"/>
        <v>337500</v>
      </c>
      <c r="P20" s="152">
        <f t="shared" si="5"/>
        <v>352500</v>
      </c>
      <c r="Q20" s="152">
        <f t="shared" si="5"/>
        <v>375000</v>
      </c>
      <c r="R20" s="152">
        <f t="shared" si="5"/>
        <v>375000</v>
      </c>
      <c r="T20" t="s">
        <v>404</v>
      </c>
    </row>
    <row r="21" spans="1:40" ht="16.5" customHeight="1" x14ac:dyDescent="0.3">
      <c r="B21" s="23"/>
      <c r="C21" t="s">
        <v>408</v>
      </c>
      <c r="G21" t="s">
        <v>471</v>
      </c>
      <c r="H21" s="152">
        <f t="shared" ref="H21:R21" si="6">H14*H6</f>
        <v>92999.999999999985</v>
      </c>
      <c r="I21" s="152">
        <f t="shared" si="6"/>
        <v>97019.999999999985</v>
      </c>
      <c r="J21" s="152">
        <f t="shared" si="6"/>
        <v>100800</v>
      </c>
      <c r="K21" s="152">
        <f t="shared" si="6"/>
        <v>104340</v>
      </c>
      <c r="L21" s="152">
        <f t="shared" si="6"/>
        <v>107640</v>
      </c>
      <c r="M21" s="152">
        <f t="shared" si="6"/>
        <v>110700.00000000001</v>
      </c>
      <c r="N21" s="152">
        <f t="shared" si="6"/>
        <v>113520.00000000001</v>
      </c>
      <c r="O21" s="152">
        <f t="shared" si="6"/>
        <v>116100.00000000001</v>
      </c>
      <c r="P21" s="152">
        <f t="shared" si="6"/>
        <v>118440.00000000001</v>
      </c>
      <c r="Q21" s="152">
        <f t="shared" si="6"/>
        <v>123000.00000000001</v>
      </c>
      <c r="R21" s="152">
        <f t="shared" si="6"/>
        <v>120000</v>
      </c>
      <c r="T21" t="s">
        <v>404</v>
      </c>
    </row>
    <row r="22" spans="1:40" ht="16.5" customHeight="1" x14ac:dyDescent="0.3">
      <c r="B22" s="133"/>
      <c r="C22" t="s">
        <v>409</v>
      </c>
      <c r="G22" t="s">
        <v>471</v>
      </c>
      <c r="H22" s="152">
        <f t="shared" ref="H22:R22" si="7">H15*H7</f>
        <v>0</v>
      </c>
      <c r="I22" s="152">
        <f t="shared" si="7"/>
        <v>0</v>
      </c>
      <c r="J22" s="152">
        <f t="shared" si="7"/>
        <v>0</v>
      </c>
      <c r="K22" s="152">
        <f t="shared" si="7"/>
        <v>0</v>
      </c>
      <c r="L22" s="152">
        <f t="shared" si="7"/>
        <v>0</v>
      </c>
      <c r="M22" s="152">
        <f t="shared" si="7"/>
        <v>0</v>
      </c>
      <c r="N22" s="152">
        <f t="shared" si="7"/>
        <v>0</v>
      </c>
      <c r="O22" s="152">
        <f t="shared" si="7"/>
        <v>0</v>
      </c>
      <c r="P22" s="152">
        <f t="shared" si="7"/>
        <v>0</v>
      </c>
      <c r="Q22" s="152">
        <f t="shared" si="7"/>
        <v>0</v>
      </c>
      <c r="R22" s="152">
        <f t="shared" si="7"/>
        <v>0</v>
      </c>
      <c r="T22" t="s">
        <v>405</v>
      </c>
    </row>
    <row r="23" spans="1:40" ht="16.5" customHeight="1" x14ac:dyDescent="0.3">
      <c r="B23" s="133"/>
      <c r="C23" t="s">
        <v>410</v>
      </c>
      <c r="G23" t="s">
        <v>471</v>
      </c>
      <c r="H23" s="152">
        <f t="shared" ref="H23:R23" si="8">H16*H8</f>
        <v>0</v>
      </c>
      <c r="I23" s="152">
        <f t="shared" si="8"/>
        <v>0</v>
      </c>
      <c r="J23" s="152">
        <f t="shared" si="8"/>
        <v>0</v>
      </c>
      <c r="K23" s="152">
        <f t="shared" si="8"/>
        <v>0</v>
      </c>
      <c r="L23" s="152">
        <f t="shared" si="8"/>
        <v>0</v>
      </c>
      <c r="M23" s="152">
        <f t="shared" si="8"/>
        <v>0</v>
      </c>
      <c r="N23" s="152">
        <f t="shared" si="8"/>
        <v>0</v>
      </c>
      <c r="O23" s="152">
        <f t="shared" si="8"/>
        <v>0</v>
      </c>
      <c r="P23" s="152">
        <f t="shared" si="8"/>
        <v>0</v>
      </c>
      <c r="Q23" s="152">
        <f t="shared" si="8"/>
        <v>0</v>
      </c>
      <c r="R23" s="152">
        <f t="shared" si="8"/>
        <v>0</v>
      </c>
    </row>
    <row r="25" spans="1:40" ht="16.5" customHeight="1" x14ac:dyDescent="0.3">
      <c r="A25" s="195" t="s">
        <v>437</v>
      </c>
      <c r="B25" s="137" t="s">
        <v>524</v>
      </c>
      <c r="C25" s="136"/>
      <c r="D25" s="136"/>
      <c r="E25" s="136"/>
      <c r="F25" s="136"/>
      <c r="G25" s="136"/>
      <c r="H25" s="140">
        <v>76.907126999999988</v>
      </c>
      <c r="I25" s="140">
        <v>85.601350999999994</v>
      </c>
      <c r="J25" s="140">
        <v>94.373000000000005</v>
      </c>
      <c r="K25" s="140">
        <v>103.913</v>
      </c>
      <c r="L25" s="140">
        <v>113.354</v>
      </c>
      <c r="M25" s="140">
        <v>120.786</v>
      </c>
      <c r="N25" s="140">
        <v>128.06899999999999</v>
      </c>
      <c r="O25" s="140">
        <v>130.56200000000001</v>
      </c>
      <c r="P25" s="140">
        <v>140.785</v>
      </c>
      <c r="Q25" s="140">
        <v>126.416</v>
      </c>
      <c r="R25" s="140">
        <v>131.083</v>
      </c>
      <c r="T25" t="s">
        <v>401</v>
      </c>
    </row>
    <row r="26" spans="1:40" ht="16.5" customHeight="1" x14ac:dyDescent="0.3">
      <c r="B26" s="138" t="s">
        <v>480</v>
      </c>
      <c r="H26" s="142"/>
      <c r="I26" s="142"/>
      <c r="J26" s="142"/>
      <c r="K26" s="142"/>
      <c r="L26" s="142"/>
      <c r="M26" s="142"/>
      <c r="N26" s="142"/>
      <c r="O26" s="142"/>
      <c r="P26" s="142"/>
      <c r="Q26" s="142"/>
      <c r="R26" s="142"/>
      <c r="T26" t="s">
        <v>403</v>
      </c>
    </row>
    <row r="27" spans="1:40" ht="16.5" customHeight="1" x14ac:dyDescent="0.3">
      <c r="B27" s="23"/>
      <c r="C27" t="s">
        <v>407</v>
      </c>
      <c r="G27" t="s">
        <v>481</v>
      </c>
      <c r="H27" s="182">
        <v>3.8</v>
      </c>
      <c r="I27" s="182">
        <v>3.8</v>
      </c>
      <c r="J27" s="182">
        <v>3.8</v>
      </c>
      <c r="K27" s="182">
        <v>3.8</v>
      </c>
      <c r="L27" s="182">
        <v>3.8</v>
      </c>
      <c r="M27" s="182">
        <v>3.8</v>
      </c>
      <c r="N27" s="182">
        <v>3.8</v>
      </c>
      <c r="O27" s="182">
        <v>3.8</v>
      </c>
      <c r="P27" s="182">
        <v>3.8</v>
      </c>
      <c r="Q27" s="182">
        <v>3.8</v>
      </c>
      <c r="R27" s="182">
        <v>3.8</v>
      </c>
      <c r="T27" t="s">
        <v>404</v>
      </c>
    </row>
    <row r="28" spans="1:40" ht="16.5" customHeight="1" x14ac:dyDescent="0.3">
      <c r="B28" s="23"/>
      <c r="C28" t="s">
        <v>408</v>
      </c>
      <c r="G28" t="s">
        <v>481</v>
      </c>
      <c r="H28" s="182">
        <v>4.4000000000000004</v>
      </c>
      <c r="I28" s="182">
        <v>4.4000000000000004</v>
      </c>
      <c r="J28" s="182">
        <v>4.4000000000000004</v>
      </c>
      <c r="K28" s="182">
        <v>4.4000000000000004</v>
      </c>
      <c r="L28" s="182">
        <v>4.4000000000000004</v>
      </c>
      <c r="M28" s="182">
        <v>4.4000000000000004</v>
      </c>
      <c r="N28" s="182">
        <v>4.4000000000000004</v>
      </c>
      <c r="O28" s="182">
        <v>4.4000000000000004</v>
      </c>
      <c r="P28" s="182">
        <v>4.4000000000000004</v>
      </c>
      <c r="Q28" s="182">
        <v>4.4000000000000004</v>
      </c>
      <c r="R28" s="182">
        <v>4.4000000000000004</v>
      </c>
      <c r="T28" t="s">
        <v>404</v>
      </c>
    </row>
    <row r="29" spans="1:40" ht="16.5" customHeight="1" x14ac:dyDescent="0.3">
      <c r="B29" s="133"/>
      <c r="C29" t="s">
        <v>409</v>
      </c>
      <c r="G29" t="s">
        <v>481</v>
      </c>
      <c r="H29" s="182">
        <v>4.4000000000000004</v>
      </c>
      <c r="I29" s="182">
        <v>4.4000000000000004</v>
      </c>
      <c r="J29" s="182">
        <v>4.4000000000000004</v>
      </c>
      <c r="K29" s="182">
        <v>4.4000000000000004</v>
      </c>
      <c r="L29" s="182">
        <v>4.4000000000000004</v>
      </c>
      <c r="M29" s="182">
        <v>4.4000000000000004</v>
      </c>
      <c r="N29" s="182">
        <v>4.4000000000000004</v>
      </c>
      <c r="O29" s="182">
        <v>4.4000000000000004</v>
      </c>
      <c r="P29" s="182">
        <v>4.4000000000000004</v>
      </c>
      <c r="Q29" s="182">
        <v>4.4000000000000004</v>
      </c>
      <c r="R29" s="182">
        <v>4.4000000000000004</v>
      </c>
      <c r="T29" t="s">
        <v>405</v>
      </c>
      <c r="X29" s="133"/>
      <c r="Y29" s="133"/>
      <c r="Z29" s="133"/>
      <c r="AA29" s="133"/>
      <c r="AB29" s="133"/>
      <c r="AC29" s="133"/>
      <c r="AD29" s="133"/>
      <c r="AE29" s="133"/>
      <c r="AF29" s="133"/>
      <c r="AG29" s="133"/>
      <c r="AH29" s="133"/>
      <c r="AI29" s="133"/>
      <c r="AJ29" s="133"/>
      <c r="AK29" s="133"/>
      <c r="AL29" s="133"/>
      <c r="AM29" s="133"/>
      <c r="AN29" s="133"/>
    </row>
    <row r="30" spans="1:40" ht="16.5" customHeight="1" x14ac:dyDescent="0.3">
      <c r="B30" s="133"/>
      <c r="C30" t="s">
        <v>410</v>
      </c>
      <c r="G30" t="s">
        <v>481</v>
      </c>
      <c r="H30" s="182">
        <v>4.4000000000000004</v>
      </c>
      <c r="I30" s="182">
        <v>4.4000000000000004</v>
      </c>
      <c r="J30" s="182">
        <v>4.4000000000000004</v>
      </c>
      <c r="K30" s="182">
        <v>4.4000000000000004</v>
      </c>
      <c r="L30" s="182">
        <v>4.4000000000000004</v>
      </c>
      <c r="M30" s="182">
        <v>4.4000000000000004</v>
      </c>
      <c r="N30" s="182">
        <v>4.4000000000000004</v>
      </c>
      <c r="O30" s="182">
        <v>4.4000000000000004</v>
      </c>
      <c r="P30" s="182">
        <v>4.4000000000000004</v>
      </c>
      <c r="Q30" s="182">
        <v>4.4000000000000004</v>
      </c>
      <c r="R30" s="182">
        <v>4.4000000000000004</v>
      </c>
      <c r="X30" s="133"/>
      <c r="Y30" s="133"/>
      <c r="Z30" s="133"/>
      <c r="AA30" s="133"/>
      <c r="AB30" s="133"/>
      <c r="AC30" s="133"/>
      <c r="AD30" s="133"/>
      <c r="AE30" s="133"/>
      <c r="AF30" s="133"/>
      <c r="AG30" s="133"/>
      <c r="AH30" s="133"/>
      <c r="AI30" s="133"/>
      <c r="AJ30" s="133"/>
      <c r="AK30" s="133"/>
      <c r="AL30" s="133"/>
      <c r="AM30" s="133"/>
      <c r="AN30" s="133"/>
    </row>
    <row r="32" spans="1:40" ht="16.5" customHeight="1" x14ac:dyDescent="0.3">
      <c r="A32" s="195" t="s">
        <v>438</v>
      </c>
      <c r="B32" s="137" t="s">
        <v>425</v>
      </c>
      <c r="C32" s="136"/>
      <c r="D32" s="136"/>
      <c r="E32" s="136"/>
      <c r="F32" s="136"/>
      <c r="G32" s="136"/>
      <c r="H32" s="150"/>
      <c r="I32" s="150"/>
      <c r="J32" s="150"/>
      <c r="K32" s="150"/>
      <c r="L32" s="150"/>
      <c r="M32" s="150"/>
      <c r="N32" s="150"/>
      <c r="O32" s="150"/>
      <c r="P32" s="150"/>
      <c r="Q32" s="150"/>
      <c r="R32" s="150"/>
      <c r="X32" s="15"/>
      <c r="Y32" s="15"/>
      <c r="Z32" s="15"/>
      <c r="AA32" s="15"/>
      <c r="AB32" s="15"/>
      <c r="AC32" s="15"/>
      <c r="AD32" s="15"/>
      <c r="AE32" s="15"/>
      <c r="AF32" s="15"/>
      <c r="AG32" s="15"/>
      <c r="AH32" s="15"/>
      <c r="AI32" s="15"/>
      <c r="AJ32" s="15"/>
      <c r="AK32" s="15"/>
      <c r="AL32" s="15"/>
      <c r="AM32" s="15"/>
      <c r="AN32" s="15"/>
    </row>
    <row r="33" spans="1:40" ht="16.5" customHeight="1" x14ac:dyDescent="0.3">
      <c r="A33" s="196"/>
      <c r="B33" s="138" t="s">
        <v>496</v>
      </c>
      <c r="H33" s="152"/>
      <c r="I33" s="152"/>
      <c r="J33" s="152"/>
      <c r="K33" s="152"/>
      <c r="L33" s="152"/>
      <c r="M33" s="152"/>
      <c r="N33" s="152"/>
      <c r="O33" s="152"/>
      <c r="P33" s="152"/>
      <c r="Q33" s="152"/>
      <c r="R33" s="152"/>
      <c r="X33" s="15"/>
      <c r="Y33" s="15"/>
      <c r="Z33" s="15"/>
      <c r="AA33" s="15"/>
      <c r="AB33" s="15"/>
      <c r="AC33" s="15"/>
      <c r="AD33" s="15"/>
      <c r="AE33" s="15"/>
      <c r="AF33" s="15"/>
      <c r="AG33" s="15"/>
      <c r="AH33" s="15"/>
      <c r="AI33" s="15"/>
      <c r="AJ33" s="15"/>
      <c r="AK33" s="15"/>
      <c r="AL33" s="15"/>
      <c r="AM33" s="15"/>
      <c r="AN33" s="15"/>
    </row>
    <row r="34" spans="1:40" ht="16.5" customHeight="1" x14ac:dyDescent="0.3">
      <c r="A34" s="196"/>
      <c r="B34" s="23"/>
      <c r="C34" t="s">
        <v>407</v>
      </c>
      <c r="G34" t="s">
        <v>482</v>
      </c>
      <c r="H34" s="152">
        <f t="shared" ref="H34:R34" si="9">H20*H27</f>
        <v>883499.99999999965</v>
      </c>
      <c r="I34" s="152">
        <f t="shared" si="9"/>
        <v>940499.99999999965</v>
      </c>
      <c r="J34" s="152">
        <f t="shared" si="9"/>
        <v>997499.99999999977</v>
      </c>
      <c r="K34" s="152">
        <f t="shared" si="9"/>
        <v>1054499.9999999998</v>
      </c>
      <c r="L34" s="152">
        <f t="shared" si="9"/>
        <v>1111499.9999999998</v>
      </c>
      <c r="M34" s="152">
        <f t="shared" si="9"/>
        <v>1168500</v>
      </c>
      <c r="N34" s="152">
        <f t="shared" si="9"/>
        <v>1225500</v>
      </c>
      <c r="O34" s="152">
        <f t="shared" si="9"/>
        <v>1282500</v>
      </c>
      <c r="P34" s="152">
        <f t="shared" si="9"/>
        <v>1339500</v>
      </c>
      <c r="Q34" s="152">
        <f t="shared" si="9"/>
        <v>1425000</v>
      </c>
      <c r="R34" s="152">
        <f t="shared" si="9"/>
        <v>1425000</v>
      </c>
      <c r="T34" t="s">
        <v>432</v>
      </c>
      <c r="X34" s="15"/>
      <c r="Y34" s="15"/>
      <c r="Z34" s="15"/>
      <c r="AA34" s="15"/>
      <c r="AB34" s="15"/>
      <c r="AC34" s="15"/>
      <c r="AD34" s="15"/>
      <c r="AE34" s="15"/>
      <c r="AF34" s="15"/>
      <c r="AG34" s="15"/>
      <c r="AH34" s="15"/>
      <c r="AI34" s="15"/>
      <c r="AJ34" s="15"/>
      <c r="AK34" s="15"/>
      <c r="AL34" s="15"/>
      <c r="AM34" s="15"/>
      <c r="AN34" s="15"/>
    </row>
    <row r="35" spans="1:40" ht="16.5" customHeight="1" x14ac:dyDescent="0.3">
      <c r="A35" s="196"/>
      <c r="B35" s="23"/>
      <c r="C35" t="s">
        <v>408</v>
      </c>
      <c r="G35" t="s">
        <v>482</v>
      </c>
      <c r="H35" s="152">
        <f t="shared" ref="H35:R35" si="10">H21*H28</f>
        <v>409199.99999999994</v>
      </c>
      <c r="I35" s="152">
        <f t="shared" si="10"/>
        <v>426887.99999999994</v>
      </c>
      <c r="J35" s="152">
        <f t="shared" si="10"/>
        <v>443520.00000000006</v>
      </c>
      <c r="K35" s="152">
        <f t="shared" si="10"/>
        <v>459096.00000000006</v>
      </c>
      <c r="L35" s="152">
        <f t="shared" si="10"/>
        <v>473616.00000000006</v>
      </c>
      <c r="M35" s="152">
        <f t="shared" si="10"/>
        <v>487080.00000000012</v>
      </c>
      <c r="N35" s="152">
        <f t="shared" si="10"/>
        <v>499488.00000000012</v>
      </c>
      <c r="O35" s="152">
        <f t="shared" si="10"/>
        <v>510840.00000000012</v>
      </c>
      <c r="P35" s="152">
        <f t="shared" si="10"/>
        <v>521136.00000000012</v>
      </c>
      <c r="Q35" s="152">
        <f t="shared" si="10"/>
        <v>541200.00000000012</v>
      </c>
      <c r="R35" s="152">
        <f t="shared" si="10"/>
        <v>528000</v>
      </c>
      <c r="T35" t="s">
        <v>432</v>
      </c>
      <c r="X35" s="15"/>
      <c r="Y35" s="15"/>
      <c r="Z35" s="15"/>
      <c r="AA35" s="15"/>
      <c r="AB35" s="15"/>
      <c r="AC35" s="15"/>
      <c r="AD35" s="15"/>
      <c r="AE35" s="15"/>
      <c r="AF35" s="15"/>
      <c r="AG35" s="15"/>
      <c r="AH35" s="15"/>
      <c r="AI35" s="15"/>
      <c r="AJ35" s="15"/>
      <c r="AK35" s="15"/>
      <c r="AL35" s="15"/>
      <c r="AM35" s="15"/>
      <c r="AN35" s="15"/>
    </row>
    <row r="36" spans="1:40" ht="16.5" customHeight="1" x14ac:dyDescent="0.3">
      <c r="A36" s="196"/>
      <c r="B36" s="133"/>
      <c r="C36" t="s">
        <v>409</v>
      </c>
      <c r="G36" t="s">
        <v>482</v>
      </c>
      <c r="H36" s="152">
        <f t="shared" ref="H36:R36" si="11">H22*H29</f>
        <v>0</v>
      </c>
      <c r="I36" s="152">
        <f t="shared" si="11"/>
        <v>0</v>
      </c>
      <c r="J36" s="152">
        <f t="shared" si="11"/>
        <v>0</v>
      </c>
      <c r="K36" s="152">
        <f t="shared" si="11"/>
        <v>0</v>
      </c>
      <c r="L36" s="152">
        <f t="shared" si="11"/>
        <v>0</v>
      </c>
      <c r="M36" s="152">
        <f t="shared" si="11"/>
        <v>0</v>
      </c>
      <c r="N36" s="152">
        <f t="shared" si="11"/>
        <v>0</v>
      </c>
      <c r="O36" s="152">
        <f t="shared" si="11"/>
        <v>0</v>
      </c>
      <c r="P36" s="152">
        <f t="shared" si="11"/>
        <v>0</v>
      </c>
      <c r="Q36" s="152">
        <f t="shared" si="11"/>
        <v>0</v>
      </c>
      <c r="R36" s="152">
        <f t="shared" si="11"/>
        <v>0</v>
      </c>
      <c r="T36" t="s">
        <v>432</v>
      </c>
      <c r="X36" s="15"/>
      <c r="Y36" s="15"/>
      <c r="Z36" s="15"/>
      <c r="AA36" s="15"/>
      <c r="AB36" s="15"/>
      <c r="AC36" s="15"/>
      <c r="AD36" s="15"/>
      <c r="AE36" s="15"/>
      <c r="AF36" s="15"/>
      <c r="AG36" s="15"/>
      <c r="AH36" s="15"/>
      <c r="AI36" s="15"/>
      <c r="AJ36" s="15"/>
      <c r="AK36" s="15"/>
      <c r="AL36" s="15"/>
      <c r="AM36" s="15"/>
      <c r="AN36" s="15"/>
    </row>
    <row r="37" spans="1:40" ht="16.5" customHeight="1" x14ac:dyDescent="0.3">
      <c r="A37" s="196"/>
      <c r="B37" s="133"/>
      <c r="C37" t="s">
        <v>410</v>
      </c>
      <c r="G37" t="s">
        <v>482</v>
      </c>
      <c r="H37" s="152">
        <f t="shared" ref="H37:R37" si="12">H23*H30</f>
        <v>0</v>
      </c>
      <c r="I37" s="152">
        <f t="shared" si="12"/>
        <v>0</v>
      </c>
      <c r="J37" s="152">
        <f t="shared" si="12"/>
        <v>0</v>
      </c>
      <c r="K37" s="152">
        <f t="shared" si="12"/>
        <v>0</v>
      </c>
      <c r="L37" s="152">
        <f t="shared" si="12"/>
        <v>0</v>
      </c>
      <c r="M37" s="152">
        <f t="shared" si="12"/>
        <v>0</v>
      </c>
      <c r="N37" s="152">
        <f t="shared" si="12"/>
        <v>0</v>
      </c>
      <c r="O37" s="152">
        <f t="shared" si="12"/>
        <v>0</v>
      </c>
      <c r="P37" s="152">
        <f t="shared" si="12"/>
        <v>0</v>
      </c>
      <c r="Q37" s="152">
        <f t="shared" si="12"/>
        <v>0</v>
      </c>
      <c r="R37" s="152">
        <f t="shared" si="12"/>
        <v>0</v>
      </c>
      <c r="T37" t="s">
        <v>432</v>
      </c>
      <c r="X37" s="15"/>
      <c r="AB37" s="141"/>
      <c r="AC37" s="141"/>
      <c r="AD37" s="141"/>
      <c r="AE37" s="141"/>
      <c r="AF37" s="141"/>
      <c r="AG37" s="141"/>
      <c r="AH37" s="141"/>
      <c r="AI37" s="141"/>
      <c r="AJ37" s="141"/>
      <c r="AK37" s="141"/>
      <c r="AL37" s="141"/>
    </row>
    <row r="38" spans="1:40" ht="16.5" customHeight="1" x14ac:dyDescent="0.3">
      <c r="A38" s="196"/>
      <c r="X38" s="15"/>
      <c r="AB38" s="141"/>
      <c r="AC38" s="141"/>
      <c r="AD38" s="141"/>
      <c r="AE38" s="141"/>
      <c r="AF38" s="141"/>
      <c r="AG38" s="141"/>
      <c r="AH38" s="141"/>
      <c r="AI38" s="141"/>
      <c r="AJ38" s="141"/>
      <c r="AK38" s="141"/>
      <c r="AL38" s="141"/>
    </row>
    <row r="39" spans="1:40" ht="16.5" customHeight="1" x14ac:dyDescent="0.3">
      <c r="A39" s="195" t="s">
        <v>439</v>
      </c>
      <c r="B39" s="137" t="s">
        <v>426</v>
      </c>
      <c r="C39" s="136"/>
      <c r="D39" s="136"/>
      <c r="E39" s="136"/>
      <c r="F39" s="136"/>
      <c r="G39" s="136"/>
      <c r="H39" s="150"/>
      <c r="I39" s="150"/>
      <c r="J39" s="150"/>
      <c r="K39" s="150"/>
      <c r="L39" s="150"/>
      <c r="M39" s="150"/>
      <c r="N39" s="150"/>
      <c r="O39" s="150"/>
      <c r="P39" s="150"/>
      <c r="Q39" s="150"/>
      <c r="R39" s="150"/>
      <c r="X39" s="15"/>
      <c r="AB39" s="141"/>
      <c r="AC39" s="141"/>
      <c r="AD39" s="141"/>
      <c r="AE39" s="141"/>
      <c r="AF39" s="141"/>
      <c r="AG39" s="141"/>
      <c r="AH39" s="141"/>
      <c r="AI39" s="141"/>
      <c r="AJ39" s="141"/>
      <c r="AK39" s="141"/>
      <c r="AL39" s="141"/>
    </row>
    <row r="40" spans="1:40" ht="16.5" customHeight="1" x14ac:dyDescent="0.3">
      <c r="A40" s="196"/>
      <c r="B40" s="138" t="s">
        <v>496</v>
      </c>
      <c r="H40" s="152"/>
      <c r="I40" s="152"/>
      <c r="J40" s="152"/>
      <c r="K40" s="152"/>
      <c r="L40" s="152"/>
      <c r="M40" s="152"/>
      <c r="N40" s="152"/>
      <c r="O40" s="152"/>
      <c r="P40" s="152"/>
      <c r="Q40" s="152"/>
      <c r="R40" s="152"/>
      <c r="X40" s="15"/>
      <c r="AB40" s="141"/>
      <c r="AC40" s="141"/>
      <c r="AD40" s="141"/>
      <c r="AE40" s="141"/>
      <c r="AF40" s="141"/>
      <c r="AG40" s="141"/>
      <c r="AH40" s="141"/>
      <c r="AI40" s="141"/>
      <c r="AJ40" s="141"/>
      <c r="AK40" s="141"/>
      <c r="AL40" s="141"/>
    </row>
    <row r="41" spans="1:40" ht="16.5" customHeight="1" x14ac:dyDescent="0.3">
      <c r="A41" s="196"/>
      <c r="B41" s="23"/>
      <c r="C41" t="s">
        <v>407</v>
      </c>
      <c r="G41" s="154" t="s">
        <v>427</v>
      </c>
      <c r="H41" s="174">
        <v>18</v>
      </c>
      <c r="I41" s="174">
        <v>18</v>
      </c>
      <c r="J41" s="174">
        <v>18</v>
      </c>
      <c r="K41" s="174">
        <v>18</v>
      </c>
      <c r="L41" s="174">
        <v>18</v>
      </c>
      <c r="M41" s="174">
        <v>18</v>
      </c>
      <c r="N41" s="174">
        <v>18</v>
      </c>
      <c r="O41" s="174">
        <v>18</v>
      </c>
      <c r="P41" s="174">
        <v>18</v>
      </c>
      <c r="Q41" s="174">
        <v>18</v>
      </c>
      <c r="R41" s="174">
        <v>18</v>
      </c>
      <c r="T41" t="s">
        <v>472</v>
      </c>
      <c r="U41">
        <f>46/3.6</f>
        <v>12.777777777777777</v>
      </c>
      <c r="V41" t="s">
        <v>466</v>
      </c>
      <c r="X41" s="175"/>
      <c r="Y41" s="176"/>
      <c r="AB41" s="141"/>
      <c r="AC41" s="141"/>
      <c r="AD41" s="141"/>
      <c r="AE41" s="141"/>
      <c r="AF41" s="141"/>
      <c r="AG41" s="141"/>
      <c r="AH41" s="141"/>
      <c r="AI41" s="141"/>
      <c r="AJ41" s="141"/>
      <c r="AK41" s="141"/>
      <c r="AL41" s="141"/>
    </row>
    <row r="42" spans="1:40" ht="16.5" customHeight="1" x14ac:dyDescent="0.3">
      <c r="A42" s="196"/>
      <c r="B42" s="23"/>
      <c r="C42" t="s">
        <v>408</v>
      </c>
      <c r="G42" s="154" t="s">
        <v>427</v>
      </c>
      <c r="H42" s="174">
        <v>29</v>
      </c>
      <c r="I42" s="174">
        <v>29</v>
      </c>
      <c r="J42" s="174">
        <v>29</v>
      </c>
      <c r="K42" s="174">
        <v>29</v>
      </c>
      <c r="L42" s="174">
        <v>29</v>
      </c>
      <c r="M42" s="174">
        <v>29</v>
      </c>
      <c r="N42" s="174">
        <v>29</v>
      </c>
      <c r="O42" s="174">
        <v>29</v>
      </c>
      <c r="P42" s="174">
        <v>29</v>
      </c>
      <c r="Q42" s="174">
        <v>29</v>
      </c>
      <c r="R42" s="174">
        <v>29</v>
      </c>
      <c r="T42" t="s">
        <v>472</v>
      </c>
      <c r="U42">
        <f>45.25/3.6</f>
        <v>12.569444444444445</v>
      </c>
      <c r="V42" t="s">
        <v>466</v>
      </c>
      <c r="X42" s="15"/>
      <c r="AB42" s="141"/>
      <c r="AC42" s="141"/>
      <c r="AD42" s="141"/>
      <c r="AE42" s="141"/>
      <c r="AF42" s="141"/>
      <c r="AG42" s="141"/>
      <c r="AH42" s="141"/>
      <c r="AI42" s="141"/>
      <c r="AJ42" s="141"/>
      <c r="AK42" s="141"/>
      <c r="AL42" s="141"/>
    </row>
    <row r="43" spans="1:40" ht="16.5" customHeight="1" x14ac:dyDescent="0.3">
      <c r="A43" s="196"/>
      <c r="B43" s="133"/>
      <c r="C43" t="s">
        <v>409</v>
      </c>
      <c r="G43" s="154" t="s">
        <v>428</v>
      </c>
      <c r="H43" s="157">
        <f>H42*41/3.6/2</f>
        <v>165.13888888888889</v>
      </c>
      <c r="I43" s="157">
        <f t="shared" ref="I43:R43" si="13">I42*41/3.6/2</f>
        <v>165.13888888888889</v>
      </c>
      <c r="J43" s="157">
        <f t="shared" si="13"/>
        <v>165.13888888888889</v>
      </c>
      <c r="K43" s="157">
        <f t="shared" si="13"/>
        <v>165.13888888888889</v>
      </c>
      <c r="L43" s="157">
        <f t="shared" si="13"/>
        <v>165.13888888888889</v>
      </c>
      <c r="M43" s="157">
        <f t="shared" si="13"/>
        <v>165.13888888888889</v>
      </c>
      <c r="N43" s="157">
        <f t="shared" si="13"/>
        <v>165.13888888888889</v>
      </c>
      <c r="O43" s="157">
        <f t="shared" si="13"/>
        <v>165.13888888888889</v>
      </c>
      <c r="P43" s="157">
        <f t="shared" si="13"/>
        <v>165.13888888888889</v>
      </c>
      <c r="Q43" s="157">
        <f t="shared" si="13"/>
        <v>165.13888888888889</v>
      </c>
      <c r="R43" s="157">
        <f t="shared" si="13"/>
        <v>165.13888888888889</v>
      </c>
      <c r="T43" t="s">
        <v>473</v>
      </c>
      <c r="U43">
        <v>1</v>
      </c>
      <c r="V43" t="s">
        <v>474</v>
      </c>
      <c r="X43" s="15"/>
      <c r="AB43" s="141"/>
      <c r="AC43" s="141"/>
      <c r="AD43" s="141"/>
      <c r="AE43" s="141"/>
      <c r="AF43" s="141"/>
      <c r="AG43" s="141"/>
      <c r="AH43" s="141"/>
      <c r="AI43" s="141"/>
      <c r="AJ43" s="141"/>
      <c r="AK43" s="141"/>
      <c r="AL43" s="141"/>
    </row>
    <row r="44" spans="1:40" ht="16.5" customHeight="1" x14ac:dyDescent="0.3">
      <c r="A44" s="196"/>
      <c r="B44" s="133"/>
      <c r="C44" t="s">
        <v>410</v>
      </c>
      <c r="G44" s="154" t="s">
        <v>427</v>
      </c>
      <c r="H44" s="154"/>
      <c r="I44" s="154"/>
      <c r="J44" s="154"/>
      <c r="K44" s="154"/>
      <c r="L44" s="154"/>
      <c r="M44" s="154"/>
      <c r="N44" s="154"/>
      <c r="O44" s="154"/>
      <c r="P44" s="154"/>
      <c r="Q44" s="154"/>
      <c r="R44" s="154"/>
      <c r="X44" s="15"/>
      <c r="AB44" s="141"/>
      <c r="AC44" s="141"/>
      <c r="AD44" s="141"/>
      <c r="AE44" s="141"/>
      <c r="AF44" s="141"/>
      <c r="AG44" s="141"/>
      <c r="AH44" s="141"/>
      <c r="AI44" s="141"/>
      <c r="AJ44" s="141"/>
      <c r="AK44" s="141"/>
      <c r="AL44" s="141"/>
    </row>
    <row r="45" spans="1:40" ht="16.5" customHeight="1" x14ac:dyDescent="0.3">
      <c r="A45" s="196"/>
      <c r="B45" s="138"/>
      <c r="X45" s="15"/>
      <c r="AB45" s="141"/>
      <c r="AC45" s="141"/>
      <c r="AD45" s="141"/>
      <c r="AE45" s="141"/>
      <c r="AF45" s="141"/>
      <c r="AG45" s="141"/>
      <c r="AH45" s="141"/>
      <c r="AI45" s="141"/>
      <c r="AJ45" s="141"/>
      <c r="AK45" s="141"/>
      <c r="AL45" s="141"/>
    </row>
    <row r="46" spans="1:40" ht="16.5" customHeight="1" x14ac:dyDescent="0.3">
      <c r="A46" s="195" t="s">
        <v>439</v>
      </c>
      <c r="B46" s="137" t="s">
        <v>430</v>
      </c>
      <c r="C46" s="136"/>
      <c r="D46" s="136"/>
      <c r="E46" s="136"/>
      <c r="F46" s="136"/>
      <c r="G46" s="136"/>
      <c r="H46" s="150"/>
      <c r="I46" s="150"/>
      <c r="J46" s="150"/>
      <c r="K46" s="150"/>
      <c r="L46" s="150"/>
      <c r="M46" s="150"/>
      <c r="N46" s="150"/>
      <c r="O46" s="150"/>
      <c r="P46" s="150"/>
      <c r="Q46" s="150"/>
      <c r="R46" s="150"/>
      <c r="X46" s="15"/>
      <c r="AB46" s="141"/>
      <c r="AC46" s="141"/>
      <c r="AD46" s="141"/>
      <c r="AE46" s="141"/>
      <c r="AF46" s="141"/>
      <c r="AG46" s="141"/>
      <c r="AH46" s="141"/>
      <c r="AI46" s="141"/>
      <c r="AJ46" s="141"/>
      <c r="AK46" s="141"/>
      <c r="AL46" s="141"/>
    </row>
    <row r="47" spans="1:40" ht="16.5" customHeight="1" x14ac:dyDescent="0.3">
      <c r="A47" s="196"/>
      <c r="B47" s="138" t="s">
        <v>496</v>
      </c>
      <c r="H47" s="152"/>
      <c r="I47" s="152"/>
      <c r="J47" s="152"/>
      <c r="K47" s="152"/>
      <c r="L47" s="152"/>
      <c r="M47" s="152"/>
      <c r="N47" s="152"/>
      <c r="O47" s="152"/>
      <c r="P47" s="152"/>
      <c r="Q47" s="152"/>
      <c r="R47" s="152"/>
      <c r="X47" s="15"/>
      <c r="AB47" s="141"/>
      <c r="AC47" s="141"/>
      <c r="AD47" s="141"/>
      <c r="AE47" s="141"/>
      <c r="AF47" s="141"/>
      <c r="AG47" s="141"/>
      <c r="AH47" s="141"/>
      <c r="AI47" s="141"/>
      <c r="AJ47" s="141"/>
      <c r="AK47" s="141"/>
      <c r="AL47" s="141"/>
    </row>
    <row r="48" spans="1:40" ht="16.5" customHeight="1" x14ac:dyDescent="0.3">
      <c r="A48" s="196"/>
      <c r="B48" s="23"/>
      <c r="C48" t="s">
        <v>407</v>
      </c>
      <c r="G48" t="s">
        <v>444</v>
      </c>
      <c r="H48" s="152">
        <f t="shared" ref="H48:R48" si="14">H41*$U41/100*H20</f>
        <v>534749.99999999977</v>
      </c>
      <c r="I48" s="152">
        <f t="shared" si="14"/>
        <v>569249.99999999977</v>
      </c>
      <c r="J48" s="152">
        <f t="shared" si="14"/>
        <v>603749.99999999977</v>
      </c>
      <c r="K48" s="152">
        <f t="shared" si="14"/>
        <v>638249.99999999977</v>
      </c>
      <c r="L48" s="152">
        <f t="shared" si="14"/>
        <v>672749.99999999977</v>
      </c>
      <c r="M48" s="152">
        <f t="shared" si="14"/>
        <v>707250</v>
      </c>
      <c r="N48" s="152">
        <f t="shared" si="14"/>
        <v>741750</v>
      </c>
      <c r="O48" s="152">
        <f t="shared" si="14"/>
        <v>776249.99999999988</v>
      </c>
      <c r="P48" s="152">
        <f t="shared" si="14"/>
        <v>810749.99999999988</v>
      </c>
      <c r="Q48" s="152">
        <f t="shared" si="14"/>
        <v>862499.99999999988</v>
      </c>
      <c r="R48" s="152">
        <f t="shared" si="14"/>
        <v>862499.99999999988</v>
      </c>
      <c r="T48" t="s">
        <v>472</v>
      </c>
      <c r="U48">
        <f>46/3.6</f>
        <v>12.777777777777777</v>
      </c>
      <c r="V48" t="s">
        <v>466</v>
      </c>
      <c r="X48" s="15"/>
      <c r="AB48" s="141"/>
      <c r="AC48" s="141"/>
      <c r="AD48" s="141"/>
      <c r="AE48" s="141"/>
      <c r="AF48" s="141"/>
      <c r="AG48" s="141"/>
      <c r="AH48" s="141"/>
      <c r="AI48" s="141"/>
      <c r="AJ48" s="141"/>
      <c r="AK48" s="141"/>
      <c r="AL48" s="141"/>
    </row>
    <row r="49" spans="1:38" ht="16.5" customHeight="1" x14ac:dyDescent="0.3">
      <c r="A49" s="196"/>
      <c r="B49" s="23"/>
      <c r="C49" t="s">
        <v>408</v>
      </c>
      <c r="G49" t="s">
        <v>444</v>
      </c>
      <c r="H49" s="152">
        <f t="shared" ref="H49:R49" si="15">H42*$U42/100*H21</f>
        <v>338997.91666666663</v>
      </c>
      <c r="I49" s="152">
        <f t="shared" si="15"/>
        <v>353651.37499999994</v>
      </c>
      <c r="J49" s="152">
        <f t="shared" si="15"/>
        <v>367430</v>
      </c>
      <c r="K49" s="152">
        <f t="shared" si="15"/>
        <v>380333.79166666669</v>
      </c>
      <c r="L49" s="152">
        <f t="shared" si="15"/>
        <v>392362.75</v>
      </c>
      <c r="M49" s="152">
        <f t="shared" si="15"/>
        <v>403516.87500000006</v>
      </c>
      <c r="N49" s="152">
        <f t="shared" si="15"/>
        <v>413796.16666666674</v>
      </c>
      <c r="O49" s="152">
        <f t="shared" si="15"/>
        <v>423200.62500000006</v>
      </c>
      <c r="P49" s="152">
        <f t="shared" si="15"/>
        <v>431730.25000000006</v>
      </c>
      <c r="Q49" s="152">
        <f t="shared" si="15"/>
        <v>448352.08333333337</v>
      </c>
      <c r="R49" s="152">
        <f t="shared" si="15"/>
        <v>437416.66666666669</v>
      </c>
      <c r="T49" t="s">
        <v>472</v>
      </c>
      <c r="U49">
        <f>45.25/3.6</f>
        <v>12.569444444444445</v>
      </c>
      <c r="V49" t="s">
        <v>466</v>
      </c>
      <c r="X49" s="15"/>
      <c r="AB49" s="141"/>
      <c r="AC49" s="141"/>
      <c r="AD49" s="141"/>
      <c r="AE49" s="141"/>
      <c r="AF49" s="141"/>
      <c r="AG49" s="141"/>
      <c r="AH49" s="141"/>
      <c r="AI49" s="141"/>
      <c r="AJ49" s="141"/>
      <c r="AK49" s="141"/>
      <c r="AL49" s="141"/>
    </row>
    <row r="50" spans="1:38" ht="16.5" customHeight="1" x14ac:dyDescent="0.3">
      <c r="A50" s="196"/>
      <c r="B50" s="133"/>
      <c r="C50" t="s">
        <v>409</v>
      </c>
      <c r="G50" t="s">
        <v>444</v>
      </c>
      <c r="H50" s="162">
        <f t="shared" ref="H50:R50" si="16">H43*$U43/100*H22</f>
        <v>0</v>
      </c>
      <c r="I50" s="162">
        <f t="shared" si="16"/>
        <v>0</v>
      </c>
      <c r="J50" s="162">
        <f t="shared" si="16"/>
        <v>0</v>
      </c>
      <c r="K50" s="162">
        <f t="shared" si="16"/>
        <v>0</v>
      </c>
      <c r="L50" s="162">
        <f t="shared" si="16"/>
        <v>0</v>
      </c>
      <c r="M50" s="162">
        <f t="shared" si="16"/>
        <v>0</v>
      </c>
      <c r="N50" s="162">
        <f t="shared" si="16"/>
        <v>0</v>
      </c>
      <c r="O50" s="162">
        <f t="shared" si="16"/>
        <v>0</v>
      </c>
      <c r="P50" s="162">
        <f t="shared" si="16"/>
        <v>0</v>
      </c>
      <c r="Q50" s="162">
        <f t="shared" si="16"/>
        <v>0</v>
      </c>
      <c r="R50" s="162">
        <f t="shared" si="16"/>
        <v>0</v>
      </c>
      <c r="T50" t="s">
        <v>473</v>
      </c>
      <c r="U50">
        <v>1</v>
      </c>
      <c r="V50" t="s">
        <v>474</v>
      </c>
      <c r="X50" s="15"/>
      <c r="AB50" s="141"/>
      <c r="AC50" s="141"/>
      <c r="AD50" s="141"/>
      <c r="AE50" s="141"/>
      <c r="AF50" s="141"/>
      <c r="AG50" s="141"/>
      <c r="AH50" s="141"/>
      <c r="AI50" s="141"/>
      <c r="AJ50" s="141"/>
      <c r="AK50" s="141"/>
      <c r="AL50" s="141"/>
    </row>
    <row r="51" spans="1:38" ht="16.5" customHeight="1" x14ac:dyDescent="0.3">
      <c r="A51" s="196"/>
      <c r="B51" s="133"/>
      <c r="C51" t="s">
        <v>410</v>
      </c>
      <c r="G51" t="s">
        <v>444</v>
      </c>
      <c r="H51" s="162">
        <f t="shared" ref="H51:R51" si="17">H44*$U44/100*H23</f>
        <v>0</v>
      </c>
      <c r="I51" s="162">
        <f t="shared" si="17"/>
        <v>0</v>
      </c>
      <c r="J51" s="162">
        <f t="shared" si="17"/>
        <v>0</v>
      </c>
      <c r="K51" s="162">
        <f t="shared" si="17"/>
        <v>0</v>
      </c>
      <c r="L51" s="162">
        <f t="shared" si="17"/>
        <v>0</v>
      </c>
      <c r="M51" s="162">
        <f t="shared" si="17"/>
        <v>0</v>
      </c>
      <c r="N51" s="162">
        <f t="shared" si="17"/>
        <v>0</v>
      </c>
      <c r="O51" s="162">
        <f t="shared" si="17"/>
        <v>0</v>
      </c>
      <c r="P51" s="162">
        <f t="shared" si="17"/>
        <v>0</v>
      </c>
      <c r="Q51" s="162">
        <f t="shared" si="17"/>
        <v>0</v>
      </c>
      <c r="R51" s="162">
        <f t="shared" si="17"/>
        <v>0</v>
      </c>
      <c r="X51" s="15"/>
      <c r="AB51" s="141"/>
      <c r="AC51" s="141"/>
      <c r="AD51" s="141"/>
      <c r="AE51" s="141"/>
      <c r="AF51" s="141"/>
      <c r="AG51" s="141"/>
      <c r="AH51" s="141"/>
      <c r="AI51" s="141"/>
      <c r="AJ51" s="141"/>
      <c r="AK51" s="141"/>
      <c r="AL51" s="141"/>
    </row>
    <row r="52" spans="1:38" ht="16.5" customHeight="1" x14ac:dyDescent="0.3">
      <c r="A52" s="196"/>
      <c r="B52" s="146"/>
      <c r="C52" t="s">
        <v>166</v>
      </c>
      <c r="D52" s="144"/>
      <c r="G52" t="s">
        <v>444</v>
      </c>
      <c r="H52" s="151">
        <f>SUM(H48:H51)</f>
        <v>873747.9166666664</v>
      </c>
      <c r="I52" s="151">
        <f t="shared" ref="I52:R52" si="18">SUM(I48:I51)</f>
        <v>922901.37499999977</v>
      </c>
      <c r="J52" s="151">
        <f t="shared" si="18"/>
        <v>971179.99999999977</v>
      </c>
      <c r="K52" s="151">
        <f t="shared" si="18"/>
        <v>1018583.7916666665</v>
      </c>
      <c r="L52" s="151">
        <f t="shared" si="18"/>
        <v>1065112.7499999998</v>
      </c>
      <c r="M52" s="151">
        <f t="shared" si="18"/>
        <v>1110766.875</v>
      </c>
      <c r="N52" s="151">
        <f t="shared" si="18"/>
        <v>1155546.1666666667</v>
      </c>
      <c r="O52" s="151">
        <f t="shared" si="18"/>
        <v>1199450.625</v>
      </c>
      <c r="P52" s="151">
        <f t="shared" si="18"/>
        <v>1242480.25</v>
      </c>
      <c r="Q52" s="151">
        <f t="shared" si="18"/>
        <v>1310852.0833333333</v>
      </c>
      <c r="R52" s="151">
        <f t="shared" si="18"/>
        <v>1299916.6666666665</v>
      </c>
      <c r="X52" s="154"/>
      <c r="Y52" s="154" t="s">
        <v>478</v>
      </c>
      <c r="Z52" s="154" t="s">
        <v>479</v>
      </c>
      <c r="AH52" s="141"/>
      <c r="AI52" s="141"/>
      <c r="AJ52" s="141"/>
      <c r="AK52" s="141"/>
      <c r="AL52" s="141"/>
    </row>
    <row r="53" spans="1:38" ht="16.5" customHeight="1" x14ac:dyDescent="0.3">
      <c r="A53" s="196"/>
      <c r="B53" s="146"/>
      <c r="D53" s="144"/>
      <c r="G53" s="154" t="s">
        <v>497</v>
      </c>
      <c r="H53" s="157">
        <f t="shared" ref="H53:R53" si="19">H52/H5</f>
        <v>281854.16666666669</v>
      </c>
      <c r="I53" s="157">
        <f t="shared" si="19"/>
        <v>279667.08333333337</v>
      </c>
      <c r="J53" s="157">
        <f t="shared" si="19"/>
        <v>277480</v>
      </c>
      <c r="K53" s="157">
        <f t="shared" si="19"/>
        <v>275292.91666666669</v>
      </c>
      <c r="L53" s="157">
        <f t="shared" si="19"/>
        <v>273105.83333333331</v>
      </c>
      <c r="M53" s="157">
        <f t="shared" si="19"/>
        <v>270918.75</v>
      </c>
      <c r="N53" s="157">
        <f t="shared" si="19"/>
        <v>268731.66666666669</v>
      </c>
      <c r="O53" s="157">
        <f t="shared" si="19"/>
        <v>266544.58333333331</v>
      </c>
      <c r="P53" s="157">
        <f t="shared" si="19"/>
        <v>264357.5</v>
      </c>
      <c r="Q53" s="157">
        <f t="shared" si="19"/>
        <v>262170.41666666663</v>
      </c>
      <c r="R53" s="157">
        <f t="shared" si="19"/>
        <v>259983.33333333331</v>
      </c>
      <c r="X53" s="187" t="s">
        <v>477</v>
      </c>
      <c r="Y53" s="157">
        <f>5*42.66*1000</f>
        <v>213299.99999999997</v>
      </c>
      <c r="Z53" s="157">
        <f>17*42.66*1000</f>
        <v>725219.99999999988</v>
      </c>
      <c r="AH53" s="141"/>
      <c r="AI53" s="141"/>
      <c r="AJ53" s="141"/>
      <c r="AK53" s="141"/>
      <c r="AL53" s="141"/>
    </row>
    <row r="54" spans="1:38" ht="16.5" customHeight="1" x14ac:dyDescent="0.3">
      <c r="A54" s="196"/>
      <c r="B54" s="138"/>
      <c r="AH54" s="141"/>
      <c r="AI54" s="141"/>
      <c r="AJ54" s="141"/>
      <c r="AK54" s="141"/>
      <c r="AL54" s="141"/>
    </row>
    <row r="55" spans="1:38" ht="15" customHeight="1" x14ac:dyDescent="0.3">
      <c r="A55" s="195" t="s">
        <v>440</v>
      </c>
      <c r="B55" s="137" t="s">
        <v>502</v>
      </c>
      <c r="C55" s="136"/>
      <c r="D55" s="136"/>
      <c r="E55" s="136"/>
      <c r="F55" s="136"/>
      <c r="G55" s="136"/>
      <c r="H55" s="150"/>
      <c r="I55" s="150"/>
      <c r="J55" s="150"/>
      <c r="K55" s="150"/>
      <c r="L55" s="150"/>
      <c r="M55" s="150"/>
      <c r="N55" s="150"/>
      <c r="O55" s="150"/>
      <c r="P55" s="150"/>
      <c r="Q55" s="150"/>
      <c r="R55" s="150"/>
      <c r="AB55" s="141"/>
      <c r="AC55" s="141"/>
      <c r="AD55" s="141"/>
      <c r="AE55" s="141"/>
      <c r="AF55" s="141"/>
      <c r="AG55" s="141"/>
      <c r="AH55" s="141"/>
      <c r="AI55" s="141"/>
      <c r="AJ55" s="141"/>
      <c r="AK55" s="141"/>
      <c r="AL55" s="141"/>
    </row>
    <row r="56" spans="1:38" ht="16.5" customHeight="1" x14ac:dyDescent="0.3">
      <c r="A56" s="196"/>
      <c r="B56" s="138" t="s">
        <v>496</v>
      </c>
      <c r="T56" t="s">
        <v>476</v>
      </c>
      <c r="U56">
        <v>42.66</v>
      </c>
      <c r="V56" t="s">
        <v>466</v>
      </c>
      <c r="AH56" s="141"/>
      <c r="AI56" s="141"/>
      <c r="AJ56" s="141"/>
      <c r="AK56" s="141"/>
      <c r="AL56" s="141"/>
    </row>
    <row r="57" spans="1:38" ht="16.5" customHeight="1" x14ac:dyDescent="0.3">
      <c r="A57" s="196"/>
      <c r="B57" s="138"/>
      <c r="C57" t="str">
        <f>C48</f>
        <v>gasoline</v>
      </c>
      <c r="G57" t="s">
        <v>258</v>
      </c>
      <c r="H57" s="156">
        <f t="shared" ref="H57:R58" si="20">H48/H34</f>
        <v>0.60526315789473684</v>
      </c>
      <c r="I57" s="156">
        <f t="shared" si="20"/>
        <v>0.60526315789473684</v>
      </c>
      <c r="J57" s="156">
        <f t="shared" si="20"/>
        <v>0.60526315789473673</v>
      </c>
      <c r="K57" s="156">
        <f t="shared" si="20"/>
        <v>0.60526315789473673</v>
      </c>
      <c r="L57" s="156">
        <f t="shared" si="20"/>
        <v>0.60526315789473673</v>
      </c>
      <c r="M57" s="156">
        <f t="shared" si="20"/>
        <v>0.60526315789473684</v>
      </c>
      <c r="N57" s="156">
        <f t="shared" si="20"/>
        <v>0.60526315789473684</v>
      </c>
      <c r="O57" s="156">
        <f t="shared" si="20"/>
        <v>0.60526315789473673</v>
      </c>
      <c r="P57" s="156">
        <f t="shared" si="20"/>
        <v>0.60526315789473673</v>
      </c>
      <c r="Q57" s="156">
        <f t="shared" si="20"/>
        <v>0.60526315789473673</v>
      </c>
      <c r="R57" s="156">
        <f t="shared" si="20"/>
        <v>0.60526315789473673</v>
      </c>
      <c r="T57" t="s">
        <v>476</v>
      </c>
      <c r="U57">
        <f>U56</f>
        <v>42.66</v>
      </c>
      <c r="V57" t="s">
        <v>466</v>
      </c>
      <c r="AH57" s="141"/>
      <c r="AI57" s="141"/>
      <c r="AJ57" s="141"/>
      <c r="AK57" s="141"/>
      <c r="AL57" s="141"/>
    </row>
    <row r="58" spans="1:38" ht="16.5" customHeight="1" x14ac:dyDescent="0.3">
      <c r="A58" s="196"/>
      <c r="B58" s="138"/>
      <c r="C58" t="str">
        <f>C49</f>
        <v>diesel</v>
      </c>
      <c r="G58" t="s">
        <v>258</v>
      </c>
      <c r="H58" s="156">
        <f t="shared" si="20"/>
        <v>0.82844065656565657</v>
      </c>
      <c r="I58" s="156">
        <f t="shared" si="20"/>
        <v>0.82844065656565657</v>
      </c>
      <c r="J58" s="156">
        <f t="shared" si="20"/>
        <v>0.82844065656565646</v>
      </c>
      <c r="K58" s="156">
        <f t="shared" si="20"/>
        <v>0.82844065656565646</v>
      </c>
      <c r="L58" s="156">
        <f t="shared" si="20"/>
        <v>0.82844065656565646</v>
      </c>
      <c r="M58" s="156">
        <f t="shared" si="20"/>
        <v>0.82844065656565646</v>
      </c>
      <c r="N58" s="156">
        <f t="shared" si="20"/>
        <v>0.82844065656565657</v>
      </c>
      <c r="O58" s="156">
        <f t="shared" si="20"/>
        <v>0.82844065656565646</v>
      </c>
      <c r="P58" s="156">
        <f t="shared" si="20"/>
        <v>0.82844065656565646</v>
      </c>
      <c r="Q58" s="156">
        <f t="shared" si="20"/>
        <v>0.82844065656565646</v>
      </c>
      <c r="R58" s="156">
        <f t="shared" si="20"/>
        <v>0.82844065656565657</v>
      </c>
      <c r="T58" t="s">
        <v>476</v>
      </c>
      <c r="U58">
        <f>U57</f>
        <v>42.66</v>
      </c>
      <c r="V58" t="s">
        <v>466</v>
      </c>
      <c r="AH58" s="141"/>
      <c r="AI58" s="141"/>
      <c r="AJ58" s="141"/>
      <c r="AK58" s="141"/>
      <c r="AL58" s="141"/>
    </row>
    <row r="59" spans="1:38" ht="16.5" customHeight="1" x14ac:dyDescent="0.3">
      <c r="A59" s="196"/>
      <c r="B59" s="138"/>
      <c r="C59" t="s">
        <v>166</v>
      </c>
      <c r="G59" s="154" t="s">
        <v>258</v>
      </c>
      <c r="H59" s="156">
        <f>SUM(H48:H51)/SUM(H34:H37)</f>
        <v>0.67590927258193445</v>
      </c>
      <c r="I59" s="156">
        <f t="shared" ref="I59:R59" si="21">SUM(I48:I51)/SUM(I34:I37)</f>
        <v>0.67493745374392644</v>
      </c>
      <c r="J59" s="156">
        <f t="shared" si="21"/>
        <v>0.67395317205868055</v>
      </c>
      <c r="K59" s="156">
        <f t="shared" si="21"/>
        <v>0.67295618623904041</v>
      </c>
      <c r="L59" s="156">
        <f t="shared" si="21"/>
        <v>0.6719462487287996</v>
      </c>
      <c r="M59" s="156">
        <f t="shared" si="21"/>
        <v>0.67092310549777112</v>
      </c>
      <c r="N59" s="156">
        <f t="shared" si="21"/>
        <v>0.66988649582876325</v>
      </c>
      <c r="O59" s="156">
        <f t="shared" si="21"/>
        <v>0.66883615209608882</v>
      </c>
      <c r="P59" s="156">
        <f t="shared" si="21"/>
        <v>0.66777179953521271</v>
      </c>
      <c r="Q59" s="156">
        <f t="shared" si="21"/>
        <v>0.66669315600311929</v>
      </c>
      <c r="R59" s="156">
        <f t="shared" si="21"/>
        <v>0.66559993172896392</v>
      </c>
      <c r="AH59" s="141"/>
      <c r="AI59" s="141"/>
      <c r="AJ59" s="141"/>
      <c r="AK59" s="141"/>
      <c r="AL59" s="141"/>
    </row>
    <row r="60" spans="1:38" ht="16.5" customHeight="1" x14ac:dyDescent="0.3">
      <c r="A60" s="196"/>
      <c r="AH60" s="141"/>
      <c r="AI60" s="141"/>
      <c r="AJ60" s="141"/>
      <c r="AK60" s="141"/>
      <c r="AL60" s="141"/>
    </row>
    <row r="61" spans="1:38" ht="16.5" customHeight="1" x14ac:dyDescent="0.3">
      <c r="A61" s="196"/>
      <c r="B61" s="138" t="s">
        <v>496</v>
      </c>
      <c r="T61" t="s">
        <v>476</v>
      </c>
      <c r="U61">
        <v>42.66</v>
      </c>
      <c r="V61" t="s">
        <v>466</v>
      </c>
      <c r="AH61" s="141"/>
      <c r="AI61" s="141"/>
      <c r="AJ61" s="141"/>
      <c r="AK61" s="141"/>
      <c r="AL61" s="141"/>
    </row>
    <row r="62" spans="1:38" ht="16.5" customHeight="1" x14ac:dyDescent="0.3">
      <c r="A62" s="196"/>
      <c r="B62" s="138"/>
      <c r="C62" t="str">
        <f>C57</f>
        <v>gasoline</v>
      </c>
      <c r="G62" t="s">
        <v>483</v>
      </c>
      <c r="H62" s="156">
        <f t="shared" ref="H62:R63" si="22">H57/$U$57</f>
        <v>1.4188072149431245E-2</v>
      </c>
      <c r="I62" s="156">
        <f t="shared" si="22"/>
        <v>1.4188072149431245E-2</v>
      </c>
      <c r="J62" s="156">
        <f t="shared" si="22"/>
        <v>1.4188072149431241E-2</v>
      </c>
      <c r="K62" s="156">
        <f t="shared" si="22"/>
        <v>1.4188072149431241E-2</v>
      </c>
      <c r="L62" s="156">
        <f t="shared" si="22"/>
        <v>1.4188072149431241E-2</v>
      </c>
      <c r="M62" s="156">
        <f t="shared" si="22"/>
        <v>1.4188072149431245E-2</v>
      </c>
      <c r="N62" s="156">
        <f t="shared" si="22"/>
        <v>1.4188072149431245E-2</v>
      </c>
      <c r="O62" s="156">
        <f t="shared" si="22"/>
        <v>1.4188072149431241E-2</v>
      </c>
      <c r="P62" s="156">
        <f t="shared" si="22"/>
        <v>1.4188072149431241E-2</v>
      </c>
      <c r="Q62" s="156">
        <f t="shared" si="22"/>
        <v>1.4188072149431241E-2</v>
      </c>
      <c r="R62" s="156">
        <f t="shared" si="22"/>
        <v>1.4188072149431241E-2</v>
      </c>
      <c r="T62" t="s">
        <v>476</v>
      </c>
      <c r="U62">
        <f>U61</f>
        <v>42.66</v>
      </c>
      <c r="V62" t="s">
        <v>466</v>
      </c>
      <c r="AH62" s="141"/>
      <c r="AI62" s="141"/>
      <c r="AJ62" s="141"/>
      <c r="AK62" s="141"/>
      <c r="AL62" s="141"/>
    </row>
    <row r="63" spans="1:38" ht="16.5" customHeight="1" x14ac:dyDescent="0.3">
      <c r="A63" s="196"/>
      <c r="B63" s="138"/>
      <c r="C63" t="str">
        <f>C58</f>
        <v>diesel</v>
      </c>
      <c r="G63" t="s">
        <v>483</v>
      </c>
      <c r="H63" s="156">
        <f t="shared" si="22"/>
        <v>1.9419612202664242E-2</v>
      </c>
      <c r="I63" s="156">
        <f t="shared" si="22"/>
        <v>1.9419612202664242E-2</v>
      </c>
      <c r="J63" s="156">
        <f t="shared" si="22"/>
        <v>1.9419612202664242E-2</v>
      </c>
      <c r="K63" s="156">
        <f t="shared" si="22"/>
        <v>1.9419612202664242E-2</v>
      </c>
      <c r="L63" s="156">
        <f t="shared" si="22"/>
        <v>1.9419612202664242E-2</v>
      </c>
      <c r="M63" s="156">
        <f t="shared" si="22"/>
        <v>1.9419612202664242E-2</v>
      </c>
      <c r="N63" s="156">
        <f t="shared" si="22"/>
        <v>1.9419612202664242E-2</v>
      </c>
      <c r="O63" s="156">
        <f t="shared" si="22"/>
        <v>1.9419612202664242E-2</v>
      </c>
      <c r="P63" s="156">
        <f t="shared" si="22"/>
        <v>1.9419612202664242E-2</v>
      </c>
      <c r="Q63" s="156">
        <f t="shared" si="22"/>
        <v>1.9419612202664242E-2</v>
      </c>
      <c r="R63" s="156">
        <f t="shared" si="22"/>
        <v>1.9419612202664242E-2</v>
      </c>
      <c r="T63" t="s">
        <v>476</v>
      </c>
      <c r="U63">
        <f>U62</f>
        <v>42.66</v>
      </c>
      <c r="V63" t="s">
        <v>466</v>
      </c>
      <c r="X63" s="154"/>
      <c r="Y63" s="154" t="s">
        <v>478</v>
      </c>
      <c r="Z63" s="154" t="s">
        <v>479</v>
      </c>
      <c r="AH63" s="141"/>
      <c r="AI63" s="141"/>
      <c r="AJ63" s="141"/>
      <c r="AK63" s="141"/>
      <c r="AL63" s="141"/>
    </row>
    <row r="64" spans="1:38" ht="16.5" customHeight="1" x14ac:dyDescent="0.3">
      <c r="A64" s="196"/>
      <c r="B64" s="138"/>
      <c r="C64" t="s">
        <v>166</v>
      </c>
      <c r="G64" s="154" t="s">
        <v>483</v>
      </c>
      <c r="H64" s="156">
        <f t="shared" ref="H64:R64" si="23">H59/$U56</f>
        <v>1.5844099216641691E-2</v>
      </c>
      <c r="I64" s="156">
        <f t="shared" si="23"/>
        <v>1.5821318653162834E-2</v>
      </c>
      <c r="J64" s="156">
        <f t="shared" si="23"/>
        <v>1.5798245946054397E-2</v>
      </c>
      <c r="K64" s="156">
        <f t="shared" si="23"/>
        <v>1.5774875439264896E-2</v>
      </c>
      <c r="L64" s="156">
        <f t="shared" si="23"/>
        <v>1.5751201329789022E-2</v>
      </c>
      <c r="M64" s="156">
        <f t="shared" si="23"/>
        <v>1.5727217662863835E-2</v>
      </c>
      <c r="N64" s="156">
        <f t="shared" si="23"/>
        <v>1.5702918326975231E-2</v>
      </c>
      <c r="O64" s="156">
        <f t="shared" si="23"/>
        <v>1.5678297048665937E-2</v>
      </c>
      <c r="P64" s="156">
        <f t="shared" si="23"/>
        <v>1.565334738713579E-2</v>
      </c>
      <c r="Q64" s="156">
        <f t="shared" si="23"/>
        <v>1.5628062728624458E-2</v>
      </c>
      <c r="R64" s="156">
        <f t="shared" si="23"/>
        <v>1.5602436280566432E-2</v>
      </c>
      <c r="X64" s="187" t="s">
        <v>477</v>
      </c>
      <c r="Y64" s="174">
        <v>0.02</v>
      </c>
      <c r="Z64" s="174">
        <v>0.09</v>
      </c>
      <c r="AH64" s="141"/>
      <c r="AI64" s="141"/>
      <c r="AJ64" s="141"/>
      <c r="AK64" s="141"/>
      <c r="AL64" s="141"/>
    </row>
    <row r="65" spans="1:38" ht="16.5" customHeight="1" x14ac:dyDescent="0.3">
      <c r="A65" s="196"/>
      <c r="B65" s="138"/>
      <c r="H65" s="170"/>
      <c r="I65" s="170"/>
      <c r="J65" s="170"/>
      <c r="K65" s="170"/>
      <c r="L65" s="170"/>
      <c r="M65" s="170"/>
      <c r="N65" s="170"/>
      <c r="O65" s="170"/>
      <c r="P65" s="170"/>
      <c r="Q65" s="170"/>
      <c r="R65" s="170"/>
      <c r="AH65" s="141"/>
      <c r="AI65" s="141"/>
      <c r="AJ65" s="141"/>
      <c r="AK65" s="141"/>
      <c r="AL65" s="141"/>
    </row>
    <row r="66" spans="1:38" ht="16.5" customHeight="1" x14ac:dyDescent="0.3">
      <c r="A66" s="196"/>
      <c r="X66" s="15"/>
      <c r="AB66" s="141"/>
      <c r="AC66" s="141"/>
      <c r="AD66" s="141"/>
      <c r="AE66" s="141"/>
      <c r="AF66" s="141"/>
      <c r="AG66" s="141"/>
      <c r="AH66" s="141"/>
      <c r="AI66" s="141"/>
      <c r="AJ66" s="141"/>
      <c r="AK66" s="141"/>
      <c r="AL66" s="141"/>
    </row>
    <row r="67" spans="1:38" ht="16.5" customHeight="1" x14ac:dyDescent="0.3">
      <c r="A67" s="196"/>
      <c r="X67" s="15"/>
      <c r="AB67" s="141"/>
      <c r="AC67" s="141"/>
      <c r="AD67" s="141"/>
      <c r="AE67" s="141"/>
      <c r="AF67" s="141"/>
      <c r="AG67" s="141"/>
      <c r="AH67" s="141"/>
      <c r="AI67" s="141"/>
      <c r="AJ67" s="141"/>
      <c r="AK67" s="141"/>
      <c r="AL67" s="141"/>
    </row>
    <row r="68" spans="1:38" ht="16.5" customHeight="1" x14ac:dyDescent="0.3">
      <c r="A68" s="196"/>
      <c r="X68" s="15"/>
      <c r="AB68" s="141"/>
      <c r="AC68" s="141"/>
      <c r="AD68" s="141"/>
      <c r="AE68" s="141"/>
      <c r="AF68" s="141"/>
      <c r="AG68" s="141"/>
      <c r="AH68" s="141"/>
      <c r="AI68" s="141"/>
      <c r="AJ68" s="141"/>
      <c r="AK68" s="141"/>
      <c r="AL68" s="141"/>
    </row>
    <row r="69" spans="1:38" ht="16.5" customHeight="1" x14ac:dyDescent="0.3">
      <c r="A69" s="196"/>
      <c r="X69" s="15"/>
      <c r="AB69" s="141"/>
      <c r="AC69" s="141"/>
      <c r="AD69" s="141"/>
      <c r="AE69" s="141"/>
      <c r="AF69" s="141"/>
      <c r="AG69" s="141"/>
      <c r="AH69" s="141"/>
      <c r="AI69" s="141"/>
      <c r="AJ69" s="141"/>
      <c r="AK69" s="141"/>
      <c r="AL69" s="141"/>
    </row>
    <row r="70" spans="1:38" ht="16.5" customHeight="1" x14ac:dyDescent="0.3">
      <c r="A70" s="196"/>
      <c r="X70" s="15"/>
      <c r="AB70" s="141"/>
      <c r="AC70" s="141"/>
      <c r="AD70" s="141"/>
      <c r="AE70" s="141"/>
      <c r="AF70" s="141"/>
      <c r="AG70" s="141"/>
      <c r="AH70" s="141"/>
      <c r="AI70" s="141"/>
      <c r="AJ70" s="141"/>
      <c r="AK70" s="141"/>
      <c r="AL70" s="141"/>
    </row>
    <row r="71" spans="1:38" ht="16.5" customHeight="1" x14ac:dyDescent="0.3">
      <c r="A71" s="196"/>
      <c r="X71" s="15"/>
      <c r="AB71" s="141"/>
      <c r="AC71" s="141"/>
      <c r="AD71" s="141"/>
      <c r="AE71" s="141"/>
      <c r="AF71" s="141"/>
      <c r="AG71" s="141"/>
      <c r="AH71" s="141"/>
      <c r="AI71" s="141"/>
      <c r="AJ71" s="141"/>
      <c r="AK71" s="141"/>
      <c r="AL71" s="141"/>
    </row>
    <row r="72" spans="1:38" ht="16.5" customHeight="1" x14ac:dyDescent="0.3">
      <c r="A72" s="196"/>
      <c r="X72" s="15"/>
      <c r="AB72" s="141"/>
      <c r="AC72" s="141"/>
      <c r="AD72" s="141"/>
      <c r="AE72" s="141"/>
      <c r="AF72" s="141"/>
      <c r="AG72" s="141"/>
      <c r="AH72" s="141"/>
      <c r="AI72" s="141"/>
      <c r="AJ72" s="141"/>
      <c r="AK72" s="141"/>
      <c r="AL72" s="141"/>
    </row>
    <row r="73" spans="1:38" ht="16.5" customHeight="1" x14ac:dyDescent="0.3">
      <c r="A73" s="196"/>
      <c r="X73" s="15"/>
      <c r="AB73" s="141"/>
      <c r="AC73" s="141"/>
      <c r="AD73" s="141"/>
      <c r="AE73" s="141"/>
      <c r="AF73" s="141"/>
      <c r="AG73" s="141"/>
      <c r="AH73" s="141"/>
      <c r="AI73" s="141"/>
      <c r="AJ73" s="141"/>
      <c r="AK73" s="141"/>
      <c r="AL73" s="141"/>
    </row>
    <row r="74" spans="1:38" ht="16.5" customHeight="1" x14ac:dyDescent="0.3">
      <c r="A74" s="196"/>
      <c r="X74" s="15"/>
      <c r="AB74" s="141"/>
      <c r="AC74" s="141"/>
      <c r="AD74" s="141"/>
      <c r="AE74" s="141"/>
      <c r="AF74" s="141"/>
      <c r="AG74" s="141"/>
      <c r="AH74" s="141"/>
      <c r="AI74" s="141"/>
      <c r="AJ74" s="141"/>
      <c r="AK74" s="141"/>
      <c r="AL74" s="141"/>
    </row>
    <row r="75" spans="1:38" ht="16.5" customHeight="1" x14ac:dyDescent="0.3">
      <c r="A75" s="196"/>
      <c r="X75" s="15"/>
      <c r="AB75" s="141"/>
      <c r="AC75" s="141"/>
      <c r="AD75" s="141"/>
      <c r="AE75" s="141"/>
      <c r="AF75" s="141"/>
      <c r="AG75" s="141"/>
      <c r="AH75" s="141"/>
      <c r="AI75" s="141"/>
      <c r="AJ75" s="141"/>
      <c r="AK75" s="141"/>
      <c r="AL75" s="141"/>
    </row>
    <row r="76" spans="1:38" ht="16.5" customHeight="1" x14ac:dyDescent="0.3">
      <c r="A76" s="196"/>
      <c r="X76" s="15"/>
      <c r="AB76" s="141"/>
      <c r="AC76" s="141"/>
      <c r="AD76" s="141"/>
      <c r="AE76" s="141"/>
      <c r="AF76" s="141"/>
      <c r="AG76" s="141"/>
      <c r="AH76" s="141"/>
      <c r="AI76" s="141"/>
      <c r="AJ76" s="141"/>
      <c r="AK76" s="141"/>
      <c r="AL76" s="141"/>
    </row>
    <row r="77" spans="1:38" ht="16.5" customHeight="1" x14ac:dyDescent="0.3">
      <c r="A77" s="196"/>
      <c r="X77" s="15"/>
      <c r="AB77" s="141"/>
      <c r="AC77" s="141"/>
      <c r="AD77" s="141"/>
      <c r="AE77" s="141"/>
      <c r="AF77" s="141"/>
      <c r="AG77" s="141"/>
      <c r="AH77" s="141"/>
      <c r="AI77" s="141"/>
      <c r="AJ77" s="141"/>
      <c r="AK77" s="141"/>
      <c r="AL77" s="141"/>
    </row>
  </sheetData>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topLeftCell="F16" workbookViewId="0">
      <selection activeCell="Z46" sqref="Z46"/>
    </sheetView>
  </sheetViews>
  <sheetFormatPr defaultRowHeight="15" x14ac:dyDescent="0.25"/>
  <cols>
    <col min="8" max="8" width="9.42578125" bestFit="1" customWidth="1"/>
    <col min="9" max="11" width="9" bestFit="1" customWidth="1"/>
    <col min="12" max="18" width="9.42578125" bestFit="1" customWidth="1"/>
  </cols>
  <sheetData>
    <row r="1" spans="1:20" ht="18" customHeight="1" x14ac:dyDescent="0.3">
      <c r="A1" s="194" t="s">
        <v>510</v>
      </c>
      <c r="H1" s="199"/>
      <c r="I1" s="199"/>
      <c r="J1" s="199"/>
      <c r="K1" s="199"/>
      <c r="L1" s="199"/>
      <c r="M1" s="199"/>
      <c r="N1" s="199"/>
      <c r="O1" s="199"/>
      <c r="P1" s="199"/>
      <c r="Q1" s="199"/>
      <c r="R1" s="199"/>
    </row>
    <row r="2" spans="1:20" ht="18" customHeight="1" x14ac:dyDescent="0.3">
      <c r="A2" s="194"/>
      <c r="H2" s="200">
        <v>2010</v>
      </c>
      <c r="I2" s="200">
        <v>2011</v>
      </c>
      <c r="J2" s="200">
        <v>2012</v>
      </c>
      <c r="K2" s="200">
        <v>2013</v>
      </c>
      <c r="L2" s="200">
        <v>2014</v>
      </c>
      <c r="M2" s="200">
        <v>2015</v>
      </c>
      <c r="N2" s="200">
        <v>2016</v>
      </c>
      <c r="O2" s="200">
        <v>2017</v>
      </c>
      <c r="P2" s="200">
        <v>2018</v>
      </c>
      <c r="Q2" s="200">
        <v>2019</v>
      </c>
      <c r="R2" s="200">
        <v>2020</v>
      </c>
    </row>
    <row r="4" spans="1:20" x14ac:dyDescent="0.25">
      <c r="A4" s="173" t="s">
        <v>434</v>
      </c>
      <c r="B4" s="219" t="s">
        <v>494</v>
      </c>
      <c r="C4" s="220"/>
      <c r="D4" s="220"/>
      <c r="E4" s="220"/>
      <c r="F4" s="220"/>
      <c r="G4" s="220"/>
      <c r="H4" s="339"/>
      <c r="I4" s="339"/>
      <c r="J4" s="339"/>
      <c r="K4" s="339"/>
      <c r="L4" s="339"/>
      <c r="M4" s="339"/>
      <c r="N4" s="339"/>
      <c r="O4" s="339"/>
      <c r="P4" s="339"/>
      <c r="Q4" s="339"/>
      <c r="R4" s="339"/>
    </row>
    <row r="5" spans="1:20" x14ac:dyDescent="0.25">
      <c r="B5" s="216"/>
      <c r="C5" s="216" t="s">
        <v>486</v>
      </c>
      <c r="D5" s="216"/>
      <c r="E5" s="216"/>
      <c r="F5" s="216"/>
      <c r="G5" s="216" t="s">
        <v>444</v>
      </c>
      <c r="H5" s="340">
        <f>'ROAD PASS'!H201</f>
        <v>469672.98092635709</v>
      </c>
      <c r="I5" s="340">
        <f>'ROAD PASS'!I201</f>
        <v>502744.47511715873</v>
      </c>
      <c r="J5" s="340">
        <f>'ROAD PASS'!J201</f>
        <v>541541.60137664352</v>
      </c>
      <c r="K5" s="340">
        <f>'ROAD PASS'!K201</f>
        <v>561277.8935942176</v>
      </c>
      <c r="L5" s="340">
        <f>'ROAD PASS'!L201</f>
        <v>603810.29958632577</v>
      </c>
      <c r="M5" s="340">
        <f>'ROAD PASS'!M201</f>
        <v>624583.21590580582</v>
      </c>
      <c r="N5" s="340">
        <f>'ROAD PASS'!N201</f>
        <v>646387.38177529234</v>
      </c>
      <c r="O5" s="340">
        <f>'ROAD PASS'!O201</f>
        <v>673019.96041976067</v>
      </c>
      <c r="P5" s="340">
        <f>'ROAD PASS'!P201</f>
        <v>708735.47099502315</v>
      </c>
      <c r="Q5" s="340">
        <f>'ROAD PASS'!Q201</f>
        <v>744203.94847362512</v>
      </c>
      <c r="R5" s="340">
        <f>'ROAD PASS'!R201</f>
        <v>740005.49778888887</v>
      </c>
      <c r="T5" t="s">
        <v>493</v>
      </c>
    </row>
    <row r="6" spans="1:20" x14ac:dyDescent="0.25">
      <c r="A6" t="s">
        <v>484</v>
      </c>
      <c r="B6" s="216"/>
      <c r="C6" s="216" t="s">
        <v>487</v>
      </c>
      <c r="D6" s="216"/>
      <c r="E6" s="216"/>
      <c r="F6" s="216"/>
      <c r="G6" s="216" t="s">
        <v>444</v>
      </c>
      <c r="H6" s="340">
        <f>SUM('ROAD FREIGHT'!H48:H51)</f>
        <v>873747.9166666664</v>
      </c>
      <c r="I6" s="340">
        <f>SUM('ROAD FREIGHT'!I48:I51)</f>
        <v>922901.37499999977</v>
      </c>
      <c r="J6" s="340">
        <f>SUM('ROAD FREIGHT'!J48:J51)</f>
        <v>971179.99999999977</v>
      </c>
      <c r="K6" s="340">
        <f>SUM('ROAD FREIGHT'!K48:K51)</f>
        <v>1018583.7916666665</v>
      </c>
      <c r="L6" s="340">
        <f>SUM('ROAD FREIGHT'!L48:L51)</f>
        <v>1065112.7499999998</v>
      </c>
      <c r="M6" s="340">
        <f>SUM('ROAD FREIGHT'!M48:M51)</f>
        <v>1110766.875</v>
      </c>
      <c r="N6" s="340">
        <f>SUM('ROAD FREIGHT'!N48:N51)</f>
        <v>1155546.1666666667</v>
      </c>
      <c r="O6" s="340">
        <f>SUM('ROAD FREIGHT'!O48:O51)</f>
        <v>1199450.625</v>
      </c>
      <c r="P6" s="340">
        <f>SUM('ROAD FREIGHT'!P48:P51)</f>
        <v>1242480.25</v>
      </c>
      <c r="Q6" s="340">
        <f>SUM('ROAD FREIGHT'!Q48:Q51)</f>
        <v>1310852.0833333333</v>
      </c>
      <c r="R6" s="340">
        <f>SUM('ROAD FREIGHT'!R48:R51)</f>
        <v>1299916.6666666665</v>
      </c>
      <c r="T6" t="s">
        <v>492</v>
      </c>
    </row>
    <row r="7" spans="1:20" x14ac:dyDescent="0.25">
      <c r="B7" s="216"/>
      <c r="C7" s="216" t="s">
        <v>166</v>
      </c>
      <c r="D7" s="216"/>
      <c r="E7" s="216"/>
      <c r="F7" s="216"/>
      <c r="G7" s="216" t="s">
        <v>444</v>
      </c>
      <c r="H7" s="340">
        <f>SUM(H5:H6)</f>
        <v>1343420.8975930235</v>
      </c>
      <c r="I7" s="340">
        <f t="shared" ref="I7:R7" si="0">SUM(I5:I6)</f>
        <v>1425645.8501171586</v>
      </c>
      <c r="J7" s="340">
        <f t="shared" si="0"/>
        <v>1512721.6013766434</v>
      </c>
      <c r="K7" s="340">
        <f t="shared" si="0"/>
        <v>1579861.685260884</v>
      </c>
      <c r="L7" s="340">
        <f t="shared" si="0"/>
        <v>1668923.0495863254</v>
      </c>
      <c r="M7" s="340">
        <f t="shared" si="0"/>
        <v>1735350.0909058058</v>
      </c>
      <c r="N7" s="340">
        <f t="shared" si="0"/>
        <v>1801933.5484419591</v>
      </c>
      <c r="O7" s="340">
        <f t="shared" si="0"/>
        <v>1872470.5854197606</v>
      </c>
      <c r="P7" s="340">
        <f t="shared" si="0"/>
        <v>1951215.7209950231</v>
      </c>
      <c r="Q7" s="340">
        <f t="shared" si="0"/>
        <v>2055056.0318069584</v>
      </c>
      <c r="R7" s="340">
        <f t="shared" si="0"/>
        <v>2039922.1644555554</v>
      </c>
    </row>
    <row r="9" spans="1:20" x14ac:dyDescent="0.25">
      <c r="A9" s="173" t="s">
        <v>435</v>
      </c>
      <c r="B9" s="219" t="s">
        <v>495</v>
      </c>
      <c r="C9" s="220"/>
      <c r="D9" s="220"/>
      <c r="E9" s="220"/>
      <c r="F9" s="220"/>
      <c r="G9" s="220"/>
      <c r="H9" s="221">
        <v>2010</v>
      </c>
      <c r="I9" s="221">
        <v>2011</v>
      </c>
      <c r="J9" s="221">
        <v>2012</v>
      </c>
      <c r="K9" s="221">
        <v>2013</v>
      </c>
      <c r="L9" s="221">
        <v>2014</v>
      </c>
      <c r="M9" s="221">
        <v>2015</v>
      </c>
      <c r="N9" s="221">
        <v>2016</v>
      </c>
      <c r="O9" s="221">
        <v>2017</v>
      </c>
      <c r="P9" s="221">
        <v>2018</v>
      </c>
      <c r="Q9" s="221">
        <v>2019</v>
      </c>
      <c r="R9" s="221">
        <v>2020</v>
      </c>
    </row>
    <row r="10" spans="1:20" x14ac:dyDescent="0.25">
      <c r="B10" s="216" t="s">
        <v>504</v>
      </c>
      <c r="C10" s="222" t="s">
        <v>507</v>
      </c>
      <c r="D10" s="216"/>
      <c r="E10" s="216"/>
      <c r="F10" s="216"/>
      <c r="G10" s="216"/>
      <c r="H10" s="223"/>
      <c r="I10" s="223"/>
      <c r="J10" s="223"/>
      <c r="K10" s="223"/>
      <c r="L10" s="223"/>
      <c r="M10" s="223"/>
      <c r="N10" s="223"/>
      <c r="O10" s="223"/>
      <c r="P10" s="223"/>
      <c r="Q10" s="223"/>
      <c r="R10" s="223"/>
    </row>
    <row r="11" spans="1:20" x14ac:dyDescent="0.25">
      <c r="B11" s="216"/>
      <c r="C11" s="217" t="s">
        <v>526</v>
      </c>
      <c r="D11" s="216"/>
      <c r="E11" s="216"/>
      <c r="F11" s="216"/>
      <c r="G11" s="216" t="str">
        <f>'ROAD PASS'!G196</f>
        <v>TДж</v>
      </c>
      <c r="H11" s="224">
        <f>'ROAD PASS'!H196+'ROAD FREIGHT'!H48</f>
        <v>858192.10755960061</v>
      </c>
      <c r="I11" s="224">
        <f>'ROAD PASS'!I196+'ROAD FREIGHT'!I48</f>
        <v>922294.86489297333</v>
      </c>
      <c r="J11" s="224">
        <f>'ROAD PASS'!J196+'ROAD FREIGHT'!J48</f>
        <v>990356.51464859128</v>
      </c>
      <c r="K11" s="224">
        <f>'ROAD PASS'!K196+'ROAD FREIGHT'!K48</f>
        <v>1046744.3462337679</v>
      </c>
      <c r="L11" s="224">
        <f>'ROAD PASS'!L196+'ROAD FREIGHT'!L48</f>
        <v>1117996.5975176624</v>
      </c>
      <c r="M11" s="224">
        <f>'ROAD PASS'!M196+'ROAD FREIGHT'!M48</f>
        <v>1169320.9883329442</v>
      </c>
      <c r="N11" s="224">
        <f>'ROAD PASS'!N196+'ROAD FREIGHT'!N48</f>
        <v>1219860.9947030584</v>
      </c>
      <c r="O11" s="224">
        <f>'ROAD PASS'!O196+'ROAD FREIGHT'!O48</f>
        <v>1277257.0778869879</v>
      </c>
      <c r="P11" s="224">
        <f>'ROAD PASS'!P196+'ROAD FREIGHT'!P48</f>
        <v>1341924.6618258907</v>
      </c>
      <c r="Q11" s="224">
        <f>'ROAD PASS'!Q196+'ROAD FREIGHT'!Q48</f>
        <v>1423768.2966891131</v>
      </c>
      <c r="R11" s="224">
        <f>'ROAD PASS'!R196+'ROAD FREIGHT'!R48</f>
        <v>1424128.2561666665</v>
      </c>
    </row>
    <row r="12" spans="1:20" x14ac:dyDescent="0.25">
      <c r="B12" s="216"/>
      <c r="C12" s="217" t="s">
        <v>527</v>
      </c>
      <c r="D12" s="216"/>
      <c r="E12" s="216"/>
      <c r="F12" s="216"/>
      <c r="G12" s="216" t="str">
        <f>'ROAD PASS'!G197</f>
        <v>TДж</v>
      </c>
      <c r="H12" s="224">
        <f>'ROAD PASS'!H197+'ROAD FREIGHT'!H49</f>
        <v>485228.79003342293</v>
      </c>
      <c r="I12" s="224">
        <f>'ROAD PASS'!I197+'ROAD FREIGHT'!I49</f>
        <v>503350.98522418516</v>
      </c>
      <c r="J12" s="224">
        <f>'ROAD PASS'!J197+'ROAD FREIGHT'!J49</f>
        <v>522365.086728052</v>
      </c>
      <c r="K12" s="224">
        <f>'ROAD PASS'!K197+'ROAD FREIGHT'!K49</f>
        <v>533117.33902711608</v>
      </c>
      <c r="L12" s="224">
        <f>'ROAD PASS'!L197+'ROAD FREIGHT'!L49</f>
        <v>550926.45206866309</v>
      </c>
      <c r="M12" s="224">
        <f>'ROAD PASS'!M197+'ROAD FREIGHT'!M49</f>
        <v>566029.10257286171</v>
      </c>
      <c r="N12" s="224">
        <f>'ROAD PASS'!N197+'ROAD FREIGHT'!N49</f>
        <v>582072.55373890069</v>
      </c>
      <c r="O12" s="224">
        <f>'ROAD PASS'!O197+'ROAD FREIGHT'!O49</f>
        <v>595213.50753277261</v>
      </c>
      <c r="P12" s="224">
        <f>'ROAD PASS'!P197+'ROAD FREIGHT'!P49</f>
        <v>609291.0591691325</v>
      </c>
      <c r="Q12" s="224">
        <f>'ROAD PASS'!Q197+'ROAD FREIGHT'!Q49</f>
        <v>631287.73511784512</v>
      </c>
      <c r="R12" s="224">
        <f>'ROAD PASS'!R197+'ROAD FREIGHT'!R49</f>
        <v>615793.90828888887</v>
      </c>
    </row>
    <row r="13" spans="1:20" x14ac:dyDescent="0.25">
      <c r="B13" s="216"/>
      <c r="C13" s="216" t="s">
        <v>525</v>
      </c>
      <c r="D13" s="216"/>
      <c r="E13" s="216"/>
      <c r="F13" s="216"/>
      <c r="G13" s="216"/>
      <c r="H13" s="224"/>
      <c r="I13" s="224"/>
      <c r="J13" s="224"/>
      <c r="K13" s="224"/>
      <c r="L13" s="224"/>
      <c r="M13" s="224"/>
      <c r="N13" s="224"/>
      <c r="O13" s="224"/>
      <c r="P13" s="224"/>
      <c r="Q13" s="224"/>
      <c r="R13" s="224"/>
    </row>
    <row r="14" spans="1:20" x14ac:dyDescent="0.25">
      <c r="B14" s="218"/>
      <c r="C14" s="216" t="s">
        <v>158</v>
      </c>
      <c r="D14" s="216"/>
      <c r="E14" s="216"/>
      <c r="F14" s="216"/>
      <c r="G14" s="216" t="str">
        <f>'ROAD PASS'!G199</f>
        <v>TДж</v>
      </c>
      <c r="H14" s="225">
        <f>'ROAD PASS'!H199+'ROAD FREIGHT'!H51</f>
        <v>0</v>
      </c>
      <c r="I14" s="225">
        <f>'ROAD PASS'!I199+'ROAD FREIGHT'!I51</f>
        <v>0</v>
      </c>
      <c r="J14" s="225">
        <f>'ROAD PASS'!J199+'ROAD FREIGHT'!J51</f>
        <v>0</v>
      </c>
      <c r="K14" s="225">
        <f>'ROAD PASS'!K199+'ROAD FREIGHT'!K51</f>
        <v>0</v>
      </c>
      <c r="L14" s="225">
        <f>'ROAD PASS'!L199+'ROAD FREIGHT'!L51</f>
        <v>0</v>
      </c>
      <c r="M14" s="225">
        <f>'ROAD PASS'!M199+'ROAD FREIGHT'!M51</f>
        <v>0</v>
      </c>
      <c r="N14" s="225">
        <f>'ROAD PASS'!N199+'ROAD FREIGHT'!N51</f>
        <v>0</v>
      </c>
      <c r="O14" s="225">
        <f>'ROAD PASS'!O199+'ROAD FREIGHT'!O51</f>
        <v>0</v>
      </c>
      <c r="P14" s="225">
        <f>'ROAD PASS'!P199+'ROAD FREIGHT'!P51</f>
        <v>0</v>
      </c>
      <c r="Q14" s="225">
        <f>'ROAD PASS'!Q199+'ROAD FREIGHT'!Q51</f>
        <v>0</v>
      </c>
      <c r="R14" s="216"/>
    </row>
    <row r="15" spans="1:20" x14ac:dyDescent="0.25">
      <c r="B15" s="216"/>
      <c r="C15" s="216" t="s">
        <v>160</v>
      </c>
      <c r="D15" s="216"/>
      <c r="E15" s="216"/>
      <c r="F15" s="216"/>
      <c r="G15" s="216" t="str">
        <f>'ROAD PASS'!G198</f>
        <v>TДж</v>
      </c>
      <c r="H15" s="224">
        <f>'ROAD PASS'!H198+'ROAD FREIGHT'!H50</f>
        <v>0</v>
      </c>
      <c r="I15" s="224">
        <f>'ROAD PASS'!I198+'ROAD FREIGHT'!I50</f>
        <v>0</v>
      </c>
      <c r="J15" s="224">
        <f>'ROAD PASS'!J198+'ROAD FREIGHT'!J50</f>
        <v>0</v>
      </c>
      <c r="K15" s="224">
        <f>'ROAD PASS'!K198+'ROAD FREIGHT'!K50</f>
        <v>0</v>
      </c>
      <c r="L15" s="224">
        <f>'ROAD PASS'!L198+'ROAD FREIGHT'!L50</f>
        <v>0</v>
      </c>
      <c r="M15" s="224">
        <f>'ROAD PASS'!M198+'ROAD FREIGHT'!M50</f>
        <v>0</v>
      </c>
      <c r="N15" s="224">
        <f>'ROAD PASS'!N198+'ROAD FREIGHT'!N50</f>
        <v>0</v>
      </c>
      <c r="O15" s="224">
        <f>'ROAD PASS'!O198+'ROAD FREIGHT'!O50</f>
        <v>0</v>
      </c>
      <c r="P15" s="224">
        <f>'ROAD PASS'!P198+'ROAD FREIGHT'!P50</f>
        <v>0</v>
      </c>
      <c r="Q15" s="224">
        <f>'ROAD PASS'!Q198+'ROAD FREIGHT'!Q50</f>
        <v>0</v>
      </c>
      <c r="R15" s="224">
        <f>'ROAD PASS'!R198+'ROAD FREIGHT'!R50</f>
        <v>0</v>
      </c>
    </row>
    <row r="16" spans="1:20" x14ac:dyDescent="0.25">
      <c r="B16" s="216"/>
      <c r="C16" s="216" t="s">
        <v>164</v>
      </c>
      <c r="D16" s="216"/>
      <c r="E16" s="216"/>
      <c r="F16" s="216"/>
      <c r="G16" s="216" t="s">
        <v>444</v>
      </c>
      <c r="H16" s="225">
        <f>'ROAD PASS'!H199+'ROAD FREIGHT'!H51</f>
        <v>0</v>
      </c>
      <c r="I16" s="225">
        <f>'ROAD PASS'!I199+'ROAD FREIGHT'!I51</f>
        <v>0</v>
      </c>
      <c r="J16" s="225">
        <f>'ROAD PASS'!J199+'ROAD FREIGHT'!J51</f>
        <v>0</v>
      </c>
      <c r="K16" s="225">
        <f>'ROAD PASS'!K199+'ROAD FREIGHT'!K51</f>
        <v>0</v>
      </c>
      <c r="L16" s="225">
        <f>'ROAD PASS'!L199+'ROAD FREIGHT'!L51</f>
        <v>0</v>
      </c>
      <c r="M16" s="225">
        <f>'ROAD PASS'!M199+'ROAD FREIGHT'!M51</f>
        <v>0</v>
      </c>
      <c r="N16" s="225">
        <f>'ROAD PASS'!N199+'ROAD FREIGHT'!N51</f>
        <v>0</v>
      </c>
      <c r="O16" s="225">
        <f>'ROAD PASS'!O199+'ROAD FREIGHT'!O51</f>
        <v>0</v>
      </c>
      <c r="P16" s="225">
        <f>'ROAD PASS'!P199+'ROAD FREIGHT'!P51</f>
        <v>0</v>
      </c>
      <c r="Q16" s="225">
        <f>'ROAD PASS'!Q199+'ROAD FREIGHT'!Q51</f>
        <v>0</v>
      </c>
      <c r="R16" s="225">
        <f>'ROAD PASS'!R199+'ROAD FREIGHT'!R51</f>
        <v>0</v>
      </c>
    </row>
    <row r="17" spans="1:18" x14ac:dyDescent="0.25">
      <c r="B17" s="218"/>
      <c r="C17" s="238" t="s">
        <v>475</v>
      </c>
      <c r="D17" s="216"/>
      <c r="E17" s="216"/>
      <c r="F17" s="216"/>
      <c r="G17" s="216" t="s">
        <v>444</v>
      </c>
      <c r="H17" s="226">
        <f t="shared" ref="H17:R17" si="1">SUM(H11:H16)</f>
        <v>1343420.8975930235</v>
      </c>
      <c r="I17" s="226">
        <f t="shared" si="1"/>
        <v>1425645.8501171586</v>
      </c>
      <c r="J17" s="226">
        <f t="shared" si="1"/>
        <v>1512721.6013766434</v>
      </c>
      <c r="K17" s="226">
        <f t="shared" si="1"/>
        <v>1579861.685260884</v>
      </c>
      <c r="L17" s="226">
        <f t="shared" si="1"/>
        <v>1668923.0495863254</v>
      </c>
      <c r="M17" s="226">
        <f t="shared" si="1"/>
        <v>1735350.090905806</v>
      </c>
      <c r="N17" s="226">
        <f t="shared" si="1"/>
        <v>1801933.5484419591</v>
      </c>
      <c r="O17" s="227">
        <f t="shared" si="1"/>
        <v>1872470.5854197606</v>
      </c>
      <c r="P17" s="227">
        <f t="shared" si="1"/>
        <v>1951215.7209950231</v>
      </c>
      <c r="Q17" s="227">
        <f t="shared" si="1"/>
        <v>2055056.0318069584</v>
      </c>
      <c r="R17" s="240">
        <f t="shared" si="1"/>
        <v>2039922.1644555554</v>
      </c>
    </row>
    <row r="20" spans="1:18" x14ac:dyDescent="0.25">
      <c r="B20" s="216" t="s">
        <v>505</v>
      </c>
      <c r="C20" s="222" t="s">
        <v>506</v>
      </c>
      <c r="D20" s="216"/>
      <c r="E20" s="216"/>
      <c r="F20" s="216"/>
      <c r="G20" s="216"/>
      <c r="H20" s="216"/>
      <c r="I20" s="216"/>
      <c r="J20" s="216"/>
      <c r="K20" s="216"/>
      <c r="L20" s="216"/>
      <c r="M20" s="216"/>
      <c r="N20" s="216"/>
      <c r="O20" s="216"/>
      <c r="P20" s="216"/>
      <c r="Q20" s="216"/>
      <c r="R20" s="216"/>
    </row>
    <row r="21" spans="1:18" x14ac:dyDescent="0.25">
      <c r="B21" s="216"/>
      <c r="C21" s="228" t="s">
        <v>485</v>
      </c>
      <c r="D21" s="229"/>
      <c r="E21" s="229"/>
      <c r="F21" s="229"/>
      <c r="G21" s="230"/>
      <c r="H21" s="231">
        <f>TRANSPORT!Y1</f>
        <v>2010</v>
      </c>
      <c r="I21" s="231">
        <f>TRANSPORT!Z1</f>
        <v>2011</v>
      </c>
      <c r="J21" s="231">
        <f>TRANSPORT!AA1</f>
        <v>2012</v>
      </c>
      <c r="K21" s="231">
        <f>TRANSPORT!AB1</f>
        <v>2013</v>
      </c>
      <c r="L21" s="231">
        <f>TRANSPORT!AC1</f>
        <v>2014</v>
      </c>
      <c r="M21" s="231">
        <f>TRANSPORT!AD1</f>
        <v>2015</v>
      </c>
      <c r="N21" s="231">
        <f>TRANSPORT!AE1</f>
        <v>2016</v>
      </c>
      <c r="O21" s="231">
        <f>TRANSPORT!AF1</f>
        <v>2017</v>
      </c>
      <c r="P21" s="231">
        <f>TRANSPORT!AG1</f>
        <v>2018</v>
      </c>
      <c r="Q21" s="231">
        <f>TRANSPORT!AH1</f>
        <v>2019</v>
      </c>
      <c r="R21" s="231">
        <v>2020</v>
      </c>
    </row>
    <row r="22" spans="1:18" x14ac:dyDescent="0.25">
      <c r="B22" s="216"/>
      <c r="C22" s="232" t="s">
        <v>337</v>
      </c>
      <c r="D22" s="229"/>
      <c r="E22" s="229"/>
      <c r="F22" s="229"/>
      <c r="G22" s="230"/>
      <c r="H22" s="233"/>
      <c r="I22" s="233"/>
      <c r="J22" s="233"/>
      <c r="K22" s="233"/>
      <c r="L22" s="233"/>
      <c r="M22" s="233"/>
      <c r="N22" s="233"/>
      <c r="O22" s="233"/>
      <c r="P22" s="233"/>
      <c r="Q22" s="233"/>
      <c r="R22" s="233"/>
    </row>
    <row r="23" spans="1:18" x14ac:dyDescent="0.25">
      <c r="B23" s="216"/>
      <c r="C23" s="234" t="s">
        <v>168</v>
      </c>
      <c r="D23" s="229"/>
      <c r="E23" s="229"/>
      <c r="F23" s="229"/>
      <c r="G23" s="230"/>
      <c r="H23" s="235">
        <f>TRANSPORT!Y343</f>
        <v>791.6302004797958</v>
      </c>
      <c r="I23" s="235">
        <f>TRANSPORT!Z343</f>
        <v>877.40909697596317</v>
      </c>
      <c r="J23" s="235">
        <f>TRANSPORT!AA343</f>
        <v>971.04573963317534</v>
      </c>
      <c r="K23" s="235">
        <f>TRANSPORT!AB343</f>
        <v>1012.1716656438314</v>
      </c>
      <c r="L23" s="235">
        <f>TRANSPORT!AC343</f>
        <v>1012.1716656438314</v>
      </c>
      <c r="M23" s="235">
        <f>TRANSPORT!AD343</f>
        <v>1048.3227636646131</v>
      </c>
      <c r="N23" s="235">
        <f>TRANSPORT!AE343</f>
        <v>1092.5845813429808</v>
      </c>
      <c r="O23" s="235">
        <f>TRANSPORT!AF343</f>
        <v>1133.2192101839755</v>
      </c>
      <c r="P23" s="235">
        <f>TRANSPORT!AG343</f>
        <v>1167.1760811325712</v>
      </c>
      <c r="Q23" s="235">
        <f>TRANSPORT!AH343</f>
        <v>1206.8201782695244</v>
      </c>
      <c r="R23" s="235">
        <f>TRANSPORT!AI343</f>
        <v>0</v>
      </c>
    </row>
    <row r="24" spans="1:18" x14ac:dyDescent="0.25">
      <c r="B24" s="216"/>
      <c r="C24" s="234" t="s">
        <v>170</v>
      </c>
      <c r="D24" s="229"/>
      <c r="E24" s="229"/>
      <c r="F24" s="229"/>
      <c r="G24" s="230"/>
      <c r="H24" s="235">
        <f>TRANSPORT!Y344</f>
        <v>424.33896035193249</v>
      </c>
      <c r="I24" s="235">
        <f>TRANSPORT!Z344</f>
        <v>608.65461649911992</v>
      </c>
      <c r="J24" s="235">
        <f>TRANSPORT!AA344</f>
        <v>796.71881281414653</v>
      </c>
      <c r="K24" s="235">
        <f>TRANSPORT!AB344</f>
        <v>802.60536160978313</v>
      </c>
      <c r="L24" s="235">
        <f>TRANSPORT!AC344</f>
        <v>807.41665855868325</v>
      </c>
      <c r="M24" s="235">
        <f>TRANSPORT!AD344</f>
        <v>789.07377483536709</v>
      </c>
      <c r="N24" s="235">
        <f>TRANSPORT!AE344</f>
        <v>621.45136435576592</v>
      </c>
      <c r="O24" s="235">
        <f>TRANSPORT!AF344</f>
        <v>712.96495492322447</v>
      </c>
      <c r="P24" s="235">
        <f>TRANSPORT!AG344</f>
        <v>831.5158770184587</v>
      </c>
      <c r="Q24" s="235">
        <f>TRANSPORT!AH344</f>
        <v>833.07165466668414</v>
      </c>
      <c r="R24" s="235">
        <f>TRANSPORT!AI344</f>
        <v>0</v>
      </c>
    </row>
    <row r="25" spans="1:18" x14ac:dyDescent="0.25">
      <c r="B25" s="216"/>
      <c r="C25" s="234" t="s">
        <v>152</v>
      </c>
      <c r="D25" s="229"/>
      <c r="E25" s="229"/>
      <c r="F25" s="229"/>
      <c r="G25" s="230"/>
      <c r="H25" s="235">
        <f>TRANSPORT!Y345</f>
        <v>0</v>
      </c>
      <c r="I25" s="235">
        <f>TRANSPORT!Z345</f>
        <v>0</v>
      </c>
      <c r="J25" s="235">
        <f>TRANSPORT!AA345</f>
        <v>0</v>
      </c>
      <c r="K25" s="235">
        <f>TRANSPORT!AB345</f>
        <v>0</v>
      </c>
      <c r="L25" s="235">
        <f>TRANSPORT!AC345</f>
        <v>0</v>
      </c>
      <c r="M25" s="235">
        <f>TRANSPORT!AD345</f>
        <v>0</v>
      </c>
      <c r="N25" s="235">
        <f>TRANSPORT!AE345</f>
        <v>0</v>
      </c>
      <c r="O25" s="235">
        <f>TRANSPORT!AF345</f>
        <v>0</v>
      </c>
      <c r="P25" s="235">
        <f>TRANSPORT!AG345</f>
        <v>0</v>
      </c>
      <c r="Q25" s="235">
        <f>TRANSPORT!AH345</f>
        <v>0</v>
      </c>
      <c r="R25" s="235">
        <f>TRANSPORT!AI345</f>
        <v>0</v>
      </c>
    </row>
    <row r="26" spans="1:18" x14ac:dyDescent="0.25">
      <c r="B26" s="216"/>
      <c r="C26" s="234" t="s">
        <v>158</v>
      </c>
      <c r="D26" s="229"/>
      <c r="E26" s="229"/>
      <c r="F26" s="229"/>
      <c r="G26" s="230"/>
      <c r="H26" s="235">
        <f>TRANSPORT!Y346</f>
        <v>1.1100184698474127</v>
      </c>
      <c r="I26" s="235">
        <f>TRANSPORT!Z346</f>
        <v>1.0259329194149971</v>
      </c>
      <c r="J26" s="235">
        <f>TRANSPORT!AA346</f>
        <v>0.8732524100706478</v>
      </c>
      <c r="K26" s="235">
        <f>TRANSPORT!AB346</f>
        <v>1.0518547833657854</v>
      </c>
      <c r="L26" s="235">
        <f>TRANSPORT!AC346</f>
        <v>1.1752542431078887</v>
      </c>
      <c r="M26" s="235">
        <f>TRANSPORT!AD346</f>
        <v>1.3959769667337023</v>
      </c>
      <c r="N26" s="235">
        <f>TRANSPORT!AE346</f>
        <v>1.1634497040161114</v>
      </c>
      <c r="O26" s="235">
        <f>TRANSPORT!AF346</f>
        <v>0.52265492542268044</v>
      </c>
      <c r="P26" s="235">
        <f>TRANSPORT!AG346</f>
        <v>1.3283953258994279</v>
      </c>
      <c r="Q26" s="235">
        <f>TRANSPORT!AH346</f>
        <v>1.1269541624903499</v>
      </c>
      <c r="R26" s="235">
        <f>TRANSPORT!AI346</f>
        <v>0</v>
      </c>
    </row>
    <row r="27" spans="1:18" x14ac:dyDescent="0.25">
      <c r="B27" s="216"/>
      <c r="C27" s="234" t="s">
        <v>160</v>
      </c>
      <c r="D27" s="229"/>
      <c r="E27" s="229"/>
      <c r="F27" s="229"/>
      <c r="G27" s="230"/>
      <c r="H27" s="235">
        <f>TRANSPORT!Y347</f>
        <v>0</v>
      </c>
      <c r="I27" s="235">
        <f>TRANSPORT!Z347</f>
        <v>0</v>
      </c>
      <c r="J27" s="235">
        <f>TRANSPORT!AA347</f>
        <v>0</v>
      </c>
      <c r="K27" s="235">
        <f>TRANSPORT!AB347</f>
        <v>0</v>
      </c>
      <c r="L27" s="235">
        <f>TRANSPORT!AC347</f>
        <v>0</v>
      </c>
      <c r="M27" s="235">
        <f>TRANSPORT!AD347</f>
        <v>0</v>
      </c>
      <c r="N27" s="235">
        <f>TRANSPORT!AE347</f>
        <v>0</v>
      </c>
      <c r="O27" s="235">
        <f>TRANSPORT!AF347</f>
        <v>0</v>
      </c>
      <c r="P27" s="235">
        <f>TRANSPORT!AG347</f>
        <v>0</v>
      </c>
      <c r="Q27" s="235">
        <f>TRANSPORT!AH347</f>
        <v>0</v>
      </c>
      <c r="R27" s="235">
        <f>TRANSPORT!AI347</f>
        <v>0</v>
      </c>
    </row>
    <row r="28" spans="1:18" x14ac:dyDescent="0.25">
      <c r="B28" s="216"/>
      <c r="C28" s="236" t="s">
        <v>164</v>
      </c>
      <c r="D28" s="229"/>
      <c r="E28" s="229"/>
      <c r="F28" s="229"/>
      <c r="G28" s="230"/>
      <c r="H28" s="235">
        <f>TRANSPORT!Y348</f>
        <v>0</v>
      </c>
      <c r="I28" s="235">
        <f>TRANSPORT!Z348</f>
        <v>0</v>
      </c>
      <c r="J28" s="235">
        <f>TRANSPORT!AA348</f>
        <v>0</v>
      </c>
      <c r="K28" s="235">
        <f>TRANSPORT!AB348</f>
        <v>0</v>
      </c>
      <c r="L28" s="235">
        <f>TRANSPORT!AC348</f>
        <v>0</v>
      </c>
      <c r="M28" s="235">
        <f>TRANSPORT!AD348</f>
        <v>0</v>
      </c>
      <c r="N28" s="235">
        <f>TRANSPORT!AE348</f>
        <v>0</v>
      </c>
      <c r="O28" s="235">
        <f>TRANSPORT!AF348</f>
        <v>0</v>
      </c>
      <c r="P28" s="235">
        <f>TRANSPORT!AG348</f>
        <v>0</v>
      </c>
      <c r="Q28" s="235">
        <f>TRANSPORT!AH348</f>
        <v>0</v>
      </c>
      <c r="R28" s="235">
        <f>TRANSPORT!AI348</f>
        <v>0</v>
      </c>
    </row>
    <row r="29" spans="1:18" x14ac:dyDescent="0.25">
      <c r="B29" s="216"/>
      <c r="C29" s="239" t="s">
        <v>166</v>
      </c>
      <c r="D29" s="229"/>
      <c r="E29" s="229"/>
      <c r="F29" s="229"/>
      <c r="G29" s="230"/>
      <c r="H29" s="237">
        <f>TRANSPORT!Y349</f>
        <v>1217.0791793015756</v>
      </c>
      <c r="I29" s="237">
        <f>TRANSPORT!Z349</f>
        <v>1487.0896463944982</v>
      </c>
      <c r="J29" s="237">
        <f>TRANSPORT!AA349</f>
        <v>1768.6378048573924</v>
      </c>
      <c r="K29" s="237">
        <f>TRANSPORT!AB349</f>
        <v>1815.8288820369803</v>
      </c>
      <c r="L29" s="237">
        <f>TRANSPORT!AC349</f>
        <v>1820.7635784456227</v>
      </c>
      <c r="M29" s="237">
        <f>TRANSPORT!AD349</f>
        <v>1838.7925154667139</v>
      </c>
      <c r="N29" s="237">
        <f>TRANSPORT!AE349</f>
        <v>1715.1993954027628</v>
      </c>
      <c r="O29" s="237">
        <f>TRANSPORT!AF349</f>
        <v>1846.7068200326228</v>
      </c>
      <c r="P29" s="237">
        <f>TRANSPORT!AG349</f>
        <v>2000.0203534769294</v>
      </c>
      <c r="Q29" s="237">
        <f>TRANSPORT!AH349</f>
        <v>2041.018787098699</v>
      </c>
      <c r="R29" s="241">
        <f>TRANSPORT!AI349</f>
        <v>0</v>
      </c>
    </row>
    <row r="31" spans="1:18" ht="18" customHeight="1" x14ac:dyDescent="0.3">
      <c r="A31" s="194"/>
      <c r="H31" s="199"/>
      <c r="I31" s="199"/>
      <c r="J31" s="199"/>
      <c r="K31" s="199"/>
      <c r="L31" s="199"/>
      <c r="M31" s="199"/>
      <c r="N31" s="199"/>
      <c r="O31" s="199"/>
      <c r="P31" s="199"/>
      <c r="Q31" s="199"/>
      <c r="R31" s="199"/>
    </row>
    <row r="32" spans="1:18" ht="18" customHeight="1" x14ac:dyDescent="0.3">
      <c r="A32" s="195" t="s">
        <v>436</v>
      </c>
      <c r="B32" s="137" t="s">
        <v>508</v>
      </c>
      <c r="C32" s="136"/>
      <c r="D32" s="136"/>
      <c r="E32" s="136"/>
      <c r="F32" s="136"/>
      <c r="G32" s="136"/>
      <c r="H32" s="198"/>
      <c r="I32" s="198"/>
      <c r="J32" s="198"/>
      <c r="K32" s="198"/>
      <c r="L32" s="198"/>
      <c r="M32" s="198"/>
      <c r="N32" s="198"/>
      <c r="O32" s="198"/>
      <c r="P32" s="198"/>
      <c r="Q32" s="198"/>
      <c r="R32" s="198"/>
    </row>
    <row r="33" spans="2:18" x14ac:dyDescent="0.25">
      <c r="B33" s="216"/>
      <c r="C33" s="222" t="s">
        <v>509</v>
      </c>
      <c r="D33" s="216"/>
      <c r="E33" s="216"/>
      <c r="F33" s="216"/>
      <c r="G33" s="216"/>
      <c r="H33" s="248">
        <v>2010</v>
      </c>
      <c r="I33" s="248">
        <v>2011</v>
      </c>
      <c r="J33" s="248">
        <v>2012</v>
      </c>
      <c r="K33" s="248">
        <v>2013</v>
      </c>
      <c r="L33" s="248">
        <v>2014</v>
      </c>
      <c r="M33" s="248">
        <v>2015</v>
      </c>
      <c r="N33" s="248">
        <v>2016</v>
      </c>
      <c r="O33" s="248">
        <v>2017</v>
      </c>
      <c r="P33" s="248">
        <v>2018</v>
      </c>
      <c r="Q33" s="248">
        <v>2019</v>
      </c>
      <c r="R33" s="248">
        <v>2020</v>
      </c>
    </row>
    <row r="34" spans="2:18" x14ac:dyDescent="0.25">
      <c r="B34" s="216"/>
      <c r="C34" s="228" t="s">
        <v>526</v>
      </c>
      <c r="D34" s="229"/>
      <c r="E34" s="229"/>
      <c r="F34" s="229"/>
      <c r="G34" s="230" t="s">
        <v>334</v>
      </c>
      <c r="H34" s="246">
        <f t="shared" ref="H34:R34" si="2">IFERROR((((H11-H23*1000)/H11*100)),"-")</f>
        <v>7.7560614335039375</v>
      </c>
      <c r="I34" s="246">
        <f t="shared" si="2"/>
        <v>4.866748111214827</v>
      </c>
      <c r="J34" s="246">
        <f t="shared" si="2"/>
        <v>1.9498811518666108</v>
      </c>
      <c r="K34" s="246">
        <f t="shared" si="2"/>
        <v>3.3028772225358161</v>
      </c>
      <c r="L34" s="246">
        <f t="shared" si="2"/>
        <v>9.4655862199222138</v>
      </c>
      <c r="M34" s="246">
        <f t="shared" si="2"/>
        <v>10.347733930683447</v>
      </c>
      <c r="N34" s="246">
        <f t="shared" si="2"/>
        <v>10.433681699205376</v>
      </c>
      <c r="O34" s="246">
        <f t="shared" si="2"/>
        <v>11.277124252957707</v>
      </c>
      <c r="P34" s="246">
        <f t="shared" si="2"/>
        <v>13.022234829155584</v>
      </c>
      <c r="Q34" s="246">
        <f t="shared" si="2"/>
        <v>15.237600031134873</v>
      </c>
      <c r="R34" s="253">
        <f t="shared" si="2"/>
        <v>100</v>
      </c>
    </row>
    <row r="35" spans="2:18" x14ac:dyDescent="0.25">
      <c r="B35" s="216"/>
      <c r="C35" s="232" t="s">
        <v>527</v>
      </c>
      <c r="D35" s="229"/>
      <c r="E35" s="229"/>
      <c r="F35" s="229"/>
      <c r="G35" s="230" t="s">
        <v>334</v>
      </c>
      <c r="H35" s="246">
        <f t="shared" ref="H35:R35" si="3">IFERROR((((H12-H24*1000)/H12*100)),"-")</f>
        <v>12.548684441682919</v>
      </c>
      <c r="I35" s="246">
        <f t="shared" si="3"/>
        <v>-20.920517564505023</v>
      </c>
      <c r="J35" s="246">
        <f t="shared" si="3"/>
        <v>-52.521451577969934</v>
      </c>
      <c r="K35" s="246">
        <f t="shared" si="3"/>
        <v>-50.54947623246597</v>
      </c>
      <c r="L35" s="246">
        <f t="shared" si="3"/>
        <v>-46.556161085918099</v>
      </c>
      <c r="M35" s="246">
        <f t="shared" si="3"/>
        <v>-39.405159778651857</v>
      </c>
      <c r="N35" s="246">
        <f t="shared" si="3"/>
        <v>-6.7652752846562247</v>
      </c>
      <c r="O35" s="246">
        <f t="shared" si="3"/>
        <v>-19.783060347293695</v>
      </c>
      <c r="P35" s="246">
        <f t="shared" si="3"/>
        <v>-36.472686494426142</v>
      </c>
      <c r="Q35" s="246">
        <f t="shared" si="3"/>
        <v>-31.963858685005363</v>
      </c>
      <c r="R35" s="253">
        <f t="shared" si="3"/>
        <v>100</v>
      </c>
    </row>
    <row r="36" spans="2:18" x14ac:dyDescent="0.25">
      <c r="B36" s="216"/>
      <c r="C36" s="234" t="s">
        <v>525</v>
      </c>
      <c r="D36" s="229"/>
      <c r="E36" s="229"/>
      <c r="F36" s="229"/>
      <c r="G36" s="230" t="s">
        <v>334</v>
      </c>
      <c r="H36" s="246" t="str">
        <f t="shared" ref="H36:R36" si="4">IFERROR((((H13-H25*1000)/H13*100)),"-")</f>
        <v>-</v>
      </c>
      <c r="I36" s="246" t="str">
        <f t="shared" si="4"/>
        <v>-</v>
      </c>
      <c r="J36" s="246" t="str">
        <f t="shared" si="4"/>
        <v>-</v>
      </c>
      <c r="K36" s="246" t="str">
        <f t="shared" si="4"/>
        <v>-</v>
      </c>
      <c r="L36" s="246" t="str">
        <f t="shared" si="4"/>
        <v>-</v>
      </c>
      <c r="M36" s="246" t="str">
        <f t="shared" si="4"/>
        <v>-</v>
      </c>
      <c r="N36" s="246" t="str">
        <f t="shared" si="4"/>
        <v>-</v>
      </c>
      <c r="O36" s="246" t="str">
        <f t="shared" si="4"/>
        <v>-</v>
      </c>
      <c r="P36" s="246" t="str">
        <f t="shared" si="4"/>
        <v>-</v>
      </c>
      <c r="Q36" s="246" t="str">
        <f t="shared" si="4"/>
        <v>-</v>
      </c>
      <c r="R36" s="253" t="str">
        <f t="shared" si="4"/>
        <v>-</v>
      </c>
    </row>
    <row r="37" spans="2:18" x14ac:dyDescent="0.25">
      <c r="B37" s="216"/>
      <c r="C37" s="234" t="s">
        <v>158</v>
      </c>
      <c r="D37" s="229"/>
      <c r="E37" s="229"/>
      <c r="F37" s="229"/>
      <c r="G37" s="230" t="s">
        <v>334</v>
      </c>
      <c r="H37" s="246" t="str">
        <f t="shared" ref="H37:R37" si="5">IFERROR((((H14-H26*1000)/H14*100)),"-")</f>
        <v>-</v>
      </c>
      <c r="I37" s="246" t="str">
        <f t="shared" si="5"/>
        <v>-</v>
      </c>
      <c r="J37" s="246" t="str">
        <f t="shared" si="5"/>
        <v>-</v>
      </c>
      <c r="K37" s="246" t="str">
        <f t="shared" si="5"/>
        <v>-</v>
      </c>
      <c r="L37" s="246" t="str">
        <f t="shared" si="5"/>
        <v>-</v>
      </c>
      <c r="M37" s="246" t="str">
        <f t="shared" si="5"/>
        <v>-</v>
      </c>
      <c r="N37" s="246" t="str">
        <f t="shared" si="5"/>
        <v>-</v>
      </c>
      <c r="O37" s="246" t="str">
        <f t="shared" si="5"/>
        <v>-</v>
      </c>
      <c r="P37" s="246" t="str">
        <f t="shared" si="5"/>
        <v>-</v>
      </c>
      <c r="Q37" s="246" t="str">
        <f t="shared" si="5"/>
        <v>-</v>
      </c>
      <c r="R37" s="253" t="str">
        <f t="shared" si="5"/>
        <v>-</v>
      </c>
    </row>
    <row r="38" spans="2:18" x14ac:dyDescent="0.25">
      <c r="B38" s="216"/>
      <c r="C38" s="234" t="s">
        <v>160</v>
      </c>
      <c r="D38" s="229"/>
      <c r="E38" s="229"/>
      <c r="F38" s="229"/>
      <c r="G38" s="230" t="s">
        <v>334</v>
      </c>
      <c r="H38" s="246" t="str">
        <f t="shared" ref="H38:R38" si="6">IFERROR((((H15-H27*1000)/H15*100)),"-")</f>
        <v>-</v>
      </c>
      <c r="I38" s="246" t="str">
        <f t="shared" si="6"/>
        <v>-</v>
      </c>
      <c r="J38" s="246" t="str">
        <f t="shared" si="6"/>
        <v>-</v>
      </c>
      <c r="K38" s="246" t="str">
        <f t="shared" si="6"/>
        <v>-</v>
      </c>
      <c r="L38" s="246" t="str">
        <f t="shared" si="6"/>
        <v>-</v>
      </c>
      <c r="M38" s="246" t="str">
        <f t="shared" si="6"/>
        <v>-</v>
      </c>
      <c r="N38" s="246" t="str">
        <f t="shared" si="6"/>
        <v>-</v>
      </c>
      <c r="O38" s="246" t="str">
        <f t="shared" si="6"/>
        <v>-</v>
      </c>
      <c r="P38" s="246" t="str">
        <f t="shared" si="6"/>
        <v>-</v>
      </c>
      <c r="Q38" s="246" t="str">
        <f t="shared" si="6"/>
        <v>-</v>
      </c>
      <c r="R38" s="253" t="str">
        <f t="shared" si="6"/>
        <v>-</v>
      </c>
    </row>
    <row r="39" spans="2:18" x14ac:dyDescent="0.25">
      <c r="B39" s="216"/>
      <c r="C39" s="234" t="s">
        <v>164</v>
      </c>
      <c r="D39" s="229"/>
      <c r="E39" s="229"/>
      <c r="F39" s="229"/>
      <c r="G39" s="230"/>
      <c r="H39" s="246" t="str">
        <f t="shared" ref="H39:R39" si="7">IFERROR((((H16-H28*1000)/H16*100)),"-")</f>
        <v>-</v>
      </c>
      <c r="I39" s="246" t="str">
        <f t="shared" si="7"/>
        <v>-</v>
      </c>
      <c r="J39" s="246" t="str">
        <f t="shared" si="7"/>
        <v>-</v>
      </c>
      <c r="K39" s="246" t="str">
        <f t="shared" si="7"/>
        <v>-</v>
      </c>
      <c r="L39" s="246" t="str">
        <f t="shared" si="7"/>
        <v>-</v>
      </c>
      <c r="M39" s="246" t="str">
        <f t="shared" si="7"/>
        <v>-</v>
      </c>
      <c r="N39" s="246" t="str">
        <f t="shared" si="7"/>
        <v>-</v>
      </c>
      <c r="O39" s="246" t="str">
        <f t="shared" si="7"/>
        <v>-</v>
      </c>
      <c r="P39" s="246" t="str">
        <f t="shared" si="7"/>
        <v>-</v>
      </c>
      <c r="Q39" s="246" t="str">
        <f t="shared" si="7"/>
        <v>-</v>
      </c>
      <c r="R39" s="253" t="str">
        <f t="shared" si="7"/>
        <v>-</v>
      </c>
    </row>
    <row r="40" spans="2:18" x14ac:dyDescent="0.25">
      <c r="B40" s="247"/>
      <c r="C40" s="249" t="s">
        <v>475</v>
      </c>
      <c r="D40" s="250"/>
      <c r="E40" s="250"/>
      <c r="F40" s="250"/>
      <c r="G40" s="251"/>
      <c r="H40" s="252">
        <f t="shared" ref="H40:R40" si="8">IFERROR((((H17-H29*1000)/H17*100)),"-")</f>
        <v>9.404477667260613</v>
      </c>
      <c r="I40" s="252">
        <f t="shared" si="8"/>
        <v>-4.3098919884128417</v>
      </c>
      <c r="J40" s="252">
        <f t="shared" si="8"/>
        <v>-16.917600915320698</v>
      </c>
      <c r="K40" s="252">
        <f t="shared" si="8"/>
        <v>-14.935940214103665</v>
      </c>
      <c r="L40" s="252">
        <f t="shared" si="8"/>
        <v>-9.0981144335524551</v>
      </c>
      <c r="M40" s="252">
        <f t="shared" si="8"/>
        <v>-5.9608965996546326</v>
      </c>
      <c r="N40" s="252">
        <f t="shared" si="8"/>
        <v>4.8133935412985078</v>
      </c>
      <c r="O40" s="252">
        <f t="shared" si="8"/>
        <v>1.3759236373458064</v>
      </c>
      <c r="P40" s="252">
        <f t="shared" si="8"/>
        <v>-2.5012422745865415</v>
      </c>
      <c r="Q40" s="252">
        <f t="shared" si="8"/>
        <v>0.68305897703026452</v>
      </c>
      <c r="R40" s="254">
        <f t="shared" si="8"/>
        <v>100</v>
      </c>
    </row>
  </sheetData>
  <pageMargins left="0.7" right="0.7" top="0.75" bottom="0.75" header="0.3" footer="0.3"/>
  <pageSetup paperSize="9"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vt:i4>
      </vt:variant>
    </vt:vector>
  </HeadingPairs>
  <TitlesOfParts>
    <vt:vector size="15" baseType="lpstr">
      <vt:lpstr>EXE1-Introduction</vt:lpstr>
      <vt:lpstr>EXE1 AKL S1</vt:lpstr>
      <vt:lpstr>EXE2 AKL S2</vt:lpstr>
      <vt:lpstr>EXE3 AKL S3</vt:lpstr>
      <vt:lpstr>EXE2 AKL </vt:lpstr>
      <vt:lpstr>ROAD PASS</vt:lpstr>
      <vt:lpstr>TRANSPORT</vt:lpstr>
      <vt:lpstr>ROAD FREIGHT</vt:lpstr>
      <vt:lpstr>TOTAL ROAD</vt:lpstr>
      <vt:lpstr>OTHER PASS</vt:lpstr>
      <vt:lpstr>OTHER FREIGHT</vt:lpstr>
      <vt:lpstr>TOTAL RAIL</vt:lpstr>
      <vt:lpstr>Sheet2</vt:lpstr>
      <vt:lpstr>Sheet1</vt:lpstr>
      <vt:lpstr>LangChoice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AKL</dc:creator>
  <cp:lastModifiedBy>Екатерина Некрасова</cp:lastModifiedBy>
  <dcterms:created xsi:type="dcterms:W3CDTF">2022-08-05T16:23:35Z</dcterms:created>
  <dcterms:modified xsi:type="dcterms:W3CDTF">2023-07-08T09:11:09Z</dcterms:modified>
</cp:coreProperties>
</file>